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8DB23F0D-D347-43E2-BD07-42308947A1F1}" xr6:coauthVersionLast="45" xr6:coauthVersionMax="45" xr10:uidLastSave="{00000000-0000-0000-0000-000000000000}"/>
  <bookViews>
    <workbookView xWindow="-120" yWindow="-120" windowWidth="29040" windowHeight="15840" xr2:uid="{3B38D1A7-B31F-4775-AEBD-CA49F5FB9B3F}"/>
  </bookViews>
  <sheets>
    <sheet name="Anexa2" sheetId="1" r:id="rId1"/>
  </sheets>
  <externalReferences>
    <externalReference r:id="rId2"/>
  </externalReferences>
  <definedNames>
    <definedName name="_xlnm.Database">#REF!</definedName>
    <definedName name="_xlnm.Print_Area" localSheetId="0">Anexa2!$A$1:$K$386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0" i="1" l="1"/>
  <c r="J379" i="1"/>
  <c r="J378" i="1"/>
  <c r="J377" i="1"/>
  <c r="J376" i="1"/>
  <c r="K375" i="1"/>
  <c r="I375" i="1"/>
  <c r="H375" i="1"/>
  <c r="G375" i="1"/>
  <c r="F375" i="1"/>
  <c r="E375" i="1"/>
  <c r="D375" i="1"/>
  <c r="H374" i="1"/>
  <c r="D374" i="1"/>
  <c r="C374" i="1"/>
  <c r="J373" i="1"/>
  <c r="H373" i="1"/>
  <c r="H372" i="1" s="1"/>
  <c r="K372" i="1"/>
  <c r="I372" i="1"/>
  <c r="G372" i="1"/>
  <c r="F372" i="1"/>
  <c r="E372" i="1"/>
  <c r="D372" i="1"/>
  <c r="J371" i="1"/>
  <c r="H371" i="1"/>
  <c r="D371" i="1"/>
  <c r="C371" i="1"/>
  <c r="K370" i="1"/>
  <c r="I370" i="1"/>
  <c r="I368" i="1" s="1"/>
  <c r="G370" i="1"/>
  <c r="G123" i="1" s="1"/>
  <c r="F370" i="1"/>
  <c r="D370" i="1" s="1"/>
  <c r="D123" i="1" s="1"/>
  <c r="E370" i="1"/>
  <c r="J369" i="1"/>
  <c r="H369" i="1"/>
  <c r="H122" i="1" s="1"/>
  <c r="F369" i="1"/>
  <c r="D369" i="1" s="1"/>
  <c r="D122" i="1" s="1"/>
  <c r="E369" i="1"/>
  <c r="E122" i="1" s="1"/>
  <c r="J366" i="1"/>
  <c r="H366" i="1"/>
  <c r="J365" i="1"/>
  <c r="H365" i="1"/>
  <c r="H118" i="1" s="1"/>
  <c r="J364" i="1"/>
  <c r="H364" i="1"/>
  <c r="H117" i="1" s="1"/>
  <c r="K363" i="1"/>
  <c r="I363" i="1"/>
  <c r="I362" i="1" s="1"/>
  <c r="G363" i="1"/>
  <c r="G362" i="1" s="1"/>
  <c r="F363" i="1"/>
  <c r="E363" i="1"/>
  <c r="D363" i="1"/>
  <c r="D362" i="1" s="1"/>
  <c r="K362" i="1"/>
  <c r="J361" i="1"/>
  <c r="J360" i="1"/>
  <c r="J359" i="1"/>
  <c r="K358" i="1"/>
  <c r="I358" i="1"/>
  <c r="H358" i="1"/>
  <c r="G358" i="1"/>
  <c r="F358" i="1"/>
  <c r="E358" i="1"/>
  <c r="D358" i="1"/>
  <c r="J357" i="1"/>
  <c r="J356" i="1"/>
  <c r="J355" i="1"/>
  <c r="J354" i="1"/>
  <c r="K353" i="1"/>
  <c r="K352" i="1" s="1"/>
  <c r="I353" i="1"/>
  <c r="I352" i="1" s="1"/>
  <c r="H353" i="1"/>
  <c r="H352" i="1" s="1"/>
  <c r="G353" i="1"/>
  <c r="G352" i="1" s="1"/>
  <c r="F353" i="1"/>
  <c r="F352" i="1" s="1"/>
  <c r="E353" i="1"/>
  <c r="D353" i="1"/>
  <c r="D352" i="1"/>
  <c r="J350" i="1"/>
  <c r="H350" i="1"/>
  <c r="H103" i="1" s="1"/>
  <c r="J349" i="1"/>
  <c r="H349" i="1"/>
  <c r="H102" i="1" s="1"/>
  <c r="J348" i="1"/>
  <c r="J101" i="1" s="1"/>
  <c r="H348" i="1"/>
  <c r="K347" i="1"/>
  <c r="I347" i="1"/>
  <c r="G347" i="1"/>
  <c r="G345" i="1" s="1"/>
  <c r="F347" i="1"/>
  <c r="E347" i="1"/>
  <c r="E345" i="1" s="1"/>
  <c r="D347" i="1"/>
  <c r="I346" i="1"/>
  <c r="I99" i="1" s="1"/>
  <c r="H346" i="1"/>
  <c r="H99" i="1" s="1"/>
  <c r="D346" i="1"/>
  <c r="C346" i="1"/>
  <c r="K344" i="1"/>
  <c r="I344" i="1"/>
  <c r="G344" i="1"/>
  <c r="F344" i="1"/>
  <c r="D344" i="1" s="1"/>
  <c r="E344" i="1"/>
  <c r="C344" i="1" s="1"/>
  <c r="J343" i="1"/>
  <c r="H343" i="1"/>
  <c r="D343" i="1"/>
  <c r="D96" i="1" s="1"/>
  <c r="C343" i="1"/>
  <c r="C96" i="1" s="1"/>
  <c r="J342" i="1"/>
  <c r="H342" i="1"/>
  <c r="D342" i="1"/>
  <c r="C342" i="1"/>
  <c r="J341" i="1"/>
  <c r="H341" i="1"/>
  <c r="H94" i="1" s="1"/>
  <c r="D341" i="1"/>
  <c r="C341" i="1"/>
  <c r="C94" i="1" s="1"/>
  <c r="H340" i="1"/>
  <c r="G340" i="1"/>
  <c r="J340" i="1" s="1"/>
  <c r="F340" i="1"/>
  <c r="D340" i="1" s="1"/>
  <c r="D93" i="1" s="1"/>
  <c r="C340" i="1"/>
  <c r="K339" i="1"/>
  <c r="I339" i="1"/>
  <c r="G339" i="1"/>
  <c r="E339" i="1"/>
  <c r="K338" i="1"/>
  <c r="J338" i="1"/>
  <c r="I338" i="1"/>
  <c r="I91" i="1" s="1"/>
  <c r="H338" i="1"/>
  <c r="G338" i="1"/>
  <c r="G91" i="1" s="1"/>
  <c r="F338" i="1"/>
  <c r="F336" i="1" s="1"/>
  <c r="E338" i="1"/>
  <c r="E336" i="1" s="1"/>
  <c r="D338" i="1"/>
  <c r="D91" i="1" s="1"/>
  <c r="J337" i="1"/>
  <c r="H337" i="1"/>
  <c r="H90" i="1" s="1"/>
  <c r="K333" i="1"/>
  <c r="I333" i="1"/>
  <c r="G333" i="1"/>
  <c r="H333" i="1" s="1"/>
  <c r="F333" i="1"/>
  <c r="E333" i="1"/>
  <c r="C333" i="1" s="1"/>
  <c r="C86" i="1" s="1"/>
  <c r="J332" i="1"/>
  <c r="H332" i="1"/>
  <c r="C332" i="1"/>
  <c r="J331" i="1"/>
  <c r="H331" i="1"/>
  <c r="C331" i="1"/>
  <c r="K330" i="1"/>
  <c r="I330" i="1"/>
  <c r="G330" i="1"/>
  <c r="F330" i="1"/>
  <c r="E330" i="1"/>
  <c r="D330" i="1"/>
  <c r="J329" i="1"/>
  <c r="H329" i="1"/>
  <c r="C329" i="1"/>
  <c r="J328" i="1"/>
  <c r="J80" i="1" s="1"/>
  <c r="H328" i="1"/>
  <c r="C328" i="1"/>
  <c r="C80" i="1" s="1"/>
  <c r="J327" i="1"/>
  <c r="J79" i="1" s="1"/>
  <c r="H327" i="1"/>
  <c r="C327" i="1"/>
  <c r="J326" i="1"/>
  <c r="J78" i="1" s="1"/>
  <c r="H326" i="1"/>
  <c r="H78" i="1" s="1"/>
  <c r="C326" i="1"/>
  <c r="C78" i="1" s="1"/>
  <c r="J325" i="1"/>
  <c r="J324" i="1" s="1"/>
  <c r="H325" i="1"/>
  <c r="H324" i="1" s="1"/>
  <c r="C325" i="1"/>
  <c r="K324" i="1"/>
  <c r="I324" i="1"/>
  <c r="G324" i="1"/>
  <c r="F324" i="1"/>
  <c r="E324" i="1"/>
  <c r="D324" i="1"/>
  <c r="J323" i="1"/>
  <c r="J75" i="1" s="1"/>
  <c r="H323" i="1"/>
  <c r="H75" i="1" s="1"/>
  <c r="D323" i="1"/>
  <c r="D75" i="1" s="1"/>
  <c r="C323" i="1"/>
  <c r="K321" i="1"/>
  <c r="J321" i="1"/>
  <c r="I321" i="1"/>
  <c r="H321" i="1"/>
  <c r="G321" i="1"/>
  <c r="G73" i="1" s="1"/>
  <c r="F321" i="1"/>
  <c r="F73" i="1" s="1"/>
  <c r="E321" i="1"/>
  <c r="J320" i="1"/>
  <c r="H320" i="1"/>
  <c r="H72" i="1" s="1"/>
  <c r="D320" i="1"/>
  <c r="C320" i="1" s="1"/>
  <c r="C72" i="1" s="1"/>
  <c r="I319" i="1"/>
  <c r="J319" i="1" s="1"/>
  <c r="H319" i="1"/>
  <c r="D319" i="1"/>
  <c r="J318" i="1"/>
  <c r="H318" i="1"/>
  <c r="H70" i="1" s="1"/>
  <c r="C318" i="1"/>
  <c r="H317" i="1"/>
  <c r="D317" i="1"/>
  <c r="C317" i="1" s="1"/>
  <c r="C69" i="1" s="1"/>
  <c r="K316" i="1"/>
  <c r="G316" i="1"/>
  <c r="F316" i="1"/>
  <c r="E316" i="1"/>
  <c r="J315" i="1"/>
  <c r="H315" i="1"/>
  <c r="H67" i="1" s="1"/>
  <c r="C315" i="1"/>
  <c r="C67" i="1" s="1"/>
  <c r="J314" i="1"/>
  <c r="H314" i="1"/>
  <c r="C314" i="1"/>
  <c r="J313" i="1"/>
  <c r="H313" i="1"/>
  <c r="C313" i="1"/>
  <c r="C65" i="1" s="1"/>
  <c r="J312" i="1"/>
  <c r="H312" i="1"/>
  <c r="H64" i="1" s="1"/>
  <c r="C312" i="1"/>
  <c r="C64" i="1" s="1"/>
  <c r="I311" i="1"/>
  <c r="H311" i="1"/>
  <c r="D311" i="1"/>
  <c r="C311" i="1" s="1"/>
  <c r="C63" i="1" s="1"/>
  <c r="J310" i="1"/>
  <c r="H310" i="1"/>
  <c r="H62" i="1" s="1"/>
  <c r="C310" i="1"/>
  <c r="K309" i="1"/>
  <c r="K306" i="1" s="1"/>
  <c r="J309" i="1"/>
  <c r="H309" i="1"/>
  <c r="D309" i="1"/>
  <c r="D61" i="1" s="1"/>
  <c r="C309" i="1"/>
  <c r="J308" i="1"/>
  <c r="H308" i="1"/>
  <c r="C308" i="1"/>
  <c r="J307" i="1"/>
  <c r="H307" i="1"/>
  <c r="H59" i="1" s="1"/>
  <c r="C307" i="1"/>
  <c r="C59" i="1" s="1"/>
  <c r="G306" i="1"/>
  <c r="F306" i="1"/>
  <c r="E306" i="1"/>
  <c r="H304" i="1"/>
  <c r="H303" i="1" s="1"/>
  <c r="C304" i="1"/>
  <c r="K303" i="1"/>
  <c r="J303" i="1"/>
  <c r="I303" i="1"/>
  <c r="G303" i="1"/>
  <c r="F303" i="1"/>
  <c r="E303" i="1"/>
  <c r="D303" i="1"/>
  <c r="J302" i="1"/>
  <c r="J54" i="1" s="1"/>
  <c r="H302" i="1"/>
  <c r="C302" i="1"/>
  <c r="J301" i="1"/>
  <c r="H301" i="1"/>
  <c r="H53" i="1" s="1"/>
  <c r="C301" i="1"/>
  <c r="C53" i="1" s="1"/>
  <c r="J300" i="1"/>
  <c r="H300" i="1"/>
  <c r="H52" i="1" s="1"/>
  <c r="C300" i="1"/>
  <c r="K299" i="1"/>
  <c r="I299" i="1"/>
  <c r="G299" i="1"/>
  <c r="F299" i="1"/>
  <c r="E299" i="1"/>
  <c r="D299" i="1"/>
  <c r="K298" i="1"/>
  <c r="K297" i="1"/>
  <c r="J297" i="1"/>
  <c r="I297" i="1"/>
  <c r="H297" i="1"/>
  <c r="G297" i="1"/>
  <c r="F297" i="1"/>
  <c r="D297" i="1" s="1"/>
  <c r="E297" i="1"/>
  <c r="J296" i="1"/>
  <c r="H296" i="1"/>
  <c r="C296" i="1"/>
  <c r="C48" i="1" s="1"/>
  <c r="J295" i="1"/>
  <c r="H295" i="1"/>
  <c r="C295" i="1"/>
  <c r="C47" i="1" s="1"/>
  <c r="K294" i="1"/>
  <c r="I294" i="1"/>
  <c r="G294" i="1"/>
  <c r="F294" i="1"/>
  <c r="E294" i="1"/>
  <c r="D294" i="1"/>
  <c r="J293" i="1"/>
  <c r="J292" i="1" s="1"/>
  <c r="C293" i="1"/>
  <c r="C45" i="1" s="1"/>
  <c r="C44" i="1" s="1"/>
  <c r="K292" i="1"/>
  <c r="I292" i="1"/>
  <c r="H292" i="1"/>
  <c r="G292" i="1"/>
  <c r="F292" i="1"/>
  <c r="E292" i="1"/>
  <c r="D292" i="1"/>
  <c r="C292" i="1" s="1"/>
  <c r="J291" i="1"/>
  <c r="H291" i="1"/>
  <c r="C291" i="1"/>
  <c r="C43" i="1" s="1"/>
  <c r="J290" i="1"/>
  <c r="H290" i="1"/>
  <c r="C290" i="1"/>
  <c r="C42" i="1" s="1"/>
  <c r="K289" i="1"/>
  <c r="J289" i="1"/>
  <c r="I289" i="1"/>
  <c r="H289" i="1"/>
  <c r="H41" i="1" s="1"/>
  <c r="G289" i="1"/>
  <c r="F289" i="1"/>
  <c r="D289" i="1" s="1"/>
  <c r="D41" i="1" s="1"/>
  <c r="E289" i="1"/>
  <c r="K288" i="1"/>
  <c r="J288" i="1"/>
  <c r="I288" i="1"/>
  <c r="H288" i="1"/>
  <c r="G288" i="1"/>
  <c r="F288" i="1"/>
  <c r="E288" i="1"/>
  <c r="K286" i="1"/>
  <c r="C286" i="1"/>
  <c r="C38" i="1" s="1"/>
  <c r="K285" i="1"/>
  <c r="J285" i="1"/>
  <c r="J284" i="1" s="1"/>
  <c r="I285" i="1"/>
  <c r="H285" i="1"/>
  <c r="G285" i="1"/>
  <c r="G284" i="1" s="1"/>
  <c r="F285" i="1"/>
  <c r="D285" i="1" s="1"/>
  <c r="D37" i="1" s="1"/>
  <c r="E285" i="1"/>
  <c r="K281" i="1"/>
  <c r="I281" i="1"/>
  <c r="G281" i="1"/>
  <c r="G33" i="1" s="1"/>
  <c r="F281" i="1"/>
  <c r="F33" i="1" s="1"/>
  <c r="C281" i="1"/>
  <c r="I280" i="1"/>
  <c r="J280" i="1" s="1"/>
  <c r="H280" i="1"/>
  <c r="D280" i="1"/>
  <c r="C280" i="1"/>
  <c r="C32" i="1" s="1"/>
  <c r="I279" i="1"/>
  <c r="H279" i="1"/>
  <c r="D279" i="1"/>
  <c r="D31" i="1" s="1"/>
  <c r="D30" i="1" s="1"/>
  <c r="C279" i="1"/>
  <c r="C31" i="1" s="1"/>
  <c r="C30" i="1" s="1"/>
  <c r="E278" i="1"/>
  <c r="E277" i="1" s="1"/>
  <c r="J276" i="1"/>
  <c r="J275" i="1" s="1"/>
  <c r="K275" i="1"/>
  <c r="I275" i="1"/>
  <c r="H275" i="1"/>
  <c r="G275" i="1"/>
  <c r="F275" i="1"/>
  <c r="E275" i="1"/>
  <c r="D275" i="1"/>
  <c r="J273" i="1"/>
  <c r="J19" i="1" s="1"/>
  <c r="C273" i="1"/>
  <c r="I272" i="1"/>
  <c r="J272" i="1" s="1"/>
  <c r="J18" i="1" s="1"/>
  <c r="D272" i="1"/>
  <c r="C272" i="1" s="1"/>
  <c r="J271" i="1"/>
  <c r="C271" i="1"/>
  <c r="C17" i="1" s="1"/>
  <c r="J270" i="1"/>
  <c r="J269" i="1"/>
  <c r="K268" i="1"/>
  <c r="H268" i="1"/>
  <c r="G268" i="1"/>
  <c r="F268" i="1"/>
  <c r="E268" i="1"/>
  <c r="H267" i="1"/>
  <c r="D267" i="1"/>
  <c r="D266" i="1" s="1"/>
  <c r="C267" i="1"/>
  <c r="K266" i="1"/>
  <c r="J266" i="1"/>
  <c r="I266" i="1"/>
  <c r="I265" i="1" s="1"/>
  <c r="G266" i="1"/>
  <c r="F266" i="1"/>
  <c r="F265" i="1" s="1"/>
  <c r="E266" i="1"/>
  <c r="J259" i="1"/>
  <c r="H259" i="1"/>
  <c r="J258" i="1"/>
  <c r="H258" i="1"/>
  <c r="H132" i="1" s="1"/>
  <c r="J257" i="1"/>
  <c r="H257" i="1"/>
  <c r="J256" i="1"/>
  <c r="H256" i="1"/>
  <c r="J255" i="1"/>
  <c r="H255" i="1"/>
  <c r="H129" i="1" s="1"/>
  <c r="K254" i="1"/>
  <c r="I254" i="1"/>
  <c r="G254" i="1"/>
  <c r="F254" i="1"/>
  <c r="E254" i="1"/>
  <c r="D254" i="1"/>
  <c r="J253" i="1"/>
  <c r="H253" i="1"/>
  <c r="J252" i="1"/>
  <c r="J251" i="1" s="1"/>
  <c r="H252" i="1"/>
  <c r="K251" i="1"/>
  <c r="K246" i="1" s="1"/>
  <c r="I251" i="1"/>
  <c r="G251" i="1"/>
  <c r="F251" i="1"/>
  <c r="E251" i="1"/>
  <c r="D251" i="1"/>
  <c r="J250" i="1"/>
  <c r="H250" i="1"/>
  <c r="J249" i="1"/>
  <c r="H249" i="1"/>
  <c r="J248" i="1"/>
  <c r="K247" i="1"/>
  <c r="I247" i="1"/>
  <c r="G247" i="1"/>
  <c r="F247" i="1"/>
  <c r="E247" i="1"/>
  <c r="E246" i="1" s="1"/>
  <c r="D247" i="1"/>
  <c r="J245" i="1"/>
  <c r="H245" i="1"/>
  <c r="J244" i="1"/>
  <c r="H244" i="1"/>
  <c r="I243" i="1"/>
  <c r="I117" i="1" s="1"/>
  <c r="H243" i="1"/>
  <c r="K242" i="1"/>
  <c r="G242" i="1"/>
  <c r="F242" i="1"/>
  <c r="F241" i="1" s="1"/>
  <c r="E242" i="1"/>
  <c r="D242" i="1"/>
  <c r="J240" i="1"/>
  <c r="J114" i="1" s="1"/>
  <c r="J239" i="1"/>
  <c r="J238" i="1"/>
  <c r="K237" i="1"/>
  <c r="I237" i="1"/>
  <c r="H237" i="1"/>
  <c r="G237" i="1"/>
  <c r="F237" i="1"/>
  <c r="E237" i="1"/>
  <c r="D237" i="1"/>
  <c r="J236" i="1"/>
  <c r="J235" i="1"/>
  <c r="J234" i="1"/>
  <c r="J233" i="1"/>
  <c r="K232" i="1"/>
  <c r="I232" i="1"/>
  <c r="I231" i="1" s="1"/>
  <c r="H232" i="1"/>
  <c r="H231" i="1" s="1"/>
  <c r="G232" i="1"/>
  <c r="G231" i="1" s="1"/>
  <c r="F232" i="1"/>
  <c r="E232" i="1"/>
  <c r="E231" i="1" s="1"/>
  <c r="D232" i="1"/>
  <c r="D231" i="1" s="1"/>
  <c r="J229" i="1"/>
  <c r="J228" i="1"/>
  <c r="J102" i="1" s="1"/>
  <c r="J227" i="1"/>
  <c r="H227" i="1"/>
  <c r="H226" i="1" s="1"/>
  <c r="K226" i="1"/>
  <c r="K224" i="1" s="1"/>
  <c r="I226" i="1"/>
  <c r="G226" i="1"/>
  <c r="F226" i="1"/>
  <c r="E226" i="1"/>
  <c r="E224" i="1" s="1"/>
  <c r="D226" i="1"/>
  <c r="J225" i="1"/>
  <c r="I224" i="1"/>
  <c r="G224" i="1"/>
  <c r="I223" i="1"/>
  <c r="G223" i="1"/>
  <c r="H223" i="1" s="1"/>
  <c r="J222" i="1"/>
  <c r="J221" i="1"/>
  <c r="H221" i="1"/>
  <c r="J220" i="1"/>
  <c r="K219" i="1"/>
  <c r="K93" i="1" s="1"/>
  <c r="I219" i="1"/>
  <c r="I93" i="1" s="1"/>
  <c r="G219" i="1"/>
  <c r="G93" i="1" s="1"/>
  <c r="F219" i="1"/>
  <c r="F218" i="1" s="1"/>
  <c r="E219" i="1"/>
  <c r="E218" i="1" s="1"/>
  <c r="D218" i="1"/>
  <c r="J217" i="1"/>
  <c r="J216" i="1"/>
  <c r="K215" i="1"/>
  <c r="I215" i="1"/>
  <c r="H215" i="1"/>
  <c r="G215" i="1"/>
  <c r="F215" i="1"/>
  <c r="E215" i="1"/>
  <c r="D215" i="1"/>
  <c r="K212" i="1"/>
  <c r="I212" i="1"/>
  <c r="I86" i="1" s="1"/>
  <c r="I85" i="1" s="1"/>
  <c r="G212" i="1"/>
  <c r="H212" i="1" s="1"/>
  <c r="F212" i="1"/>
  <c r="E212" i="1"/>
  <c r="J211" i="1"/>
  <c r="K210" i="1"/>
  <c r="K209" i="1" s="1"/>
  <c r="I210" i="1"/>
  <c r="I209" i="1" s="1"/>
  <c r="G210" i="1"/>
  <c r="G209" i="1" s="1"/>
  <c r="F210" i="1"/>
  <c r="F209" i="1" s="1"/>
  <c r="E210" i="1"/>
  <c r="D209" i="1"/>
  <c r="K208" i="1"/>
  <c r="K81" i="1" s="1"/>
  <c r="J208" i="1"/>
  <c r="J81" i="1" s="1"/>
  <c r="H207" i="1"/>
  <c r="J207" i="1" s="1"/>
  <c r="J206" i="1"/>
  <c r="I205" i="1"/>
  <c r="J205" i="1" s="1"/>
  <c r="K204" i="1"/>
  <c r="I204" i="1"/>
  <c r="G204" i="1"/>
  <c r="G203" i="1" s="1"/>
  <c r="F204" i="1"/>
  <c r="E204" i="1"/>
  <c r="E203" i="1" s="1"/>
  <c r="D203" i="1"/>
  <c r="J202" i="1"/>
  <c r="I200" i="1"/>
  <c r="J200" i="1" s="1"/>
  <c r="J73" i="1" s="1"/>
  <c r="H200" i="1"/>
  <c r="J199" i="1"/>
  <c r="J198" i="1"/>
  <c r="H198" i="1"/>
  <c r="H71" i="1" s="1"/>
  <c r="J197" i="1"/>
  <c r="I196" i="1"/>
  <c r="I69" i="1" s="1"/>
  <c r="G196" i="1"/>
  <c r="G195" i="1" s="1"/>
  <c r="K195" i="1"/>
  <c r="F195" i="1"/>
  <c r="E195" i="1"/>
  <c r="D195" i="1"/>
  <c r="J194" i="1"/>
  <c r="J67" i="1" s="1"/>
  <c r="H194" i="1"/>
  <c r="J193" i="1"/>
  <c r="J192" i="1"/>
  <c r="J191" i="1"/>
  <c r="J64" i="1" s="1"/>
  <c r="J190" i="1"/>
  <c r="H190" i="1"/>
  <c r="H63" i="1" s="1"/>
  <c r="J189" i="1"/>
  <c r="G188" i="1"/>
  <c r="H188" i="1" s="1"/>
  <c r="H61" i="1" s="1"/>
  <c r="J187" i="1"/>
  <c r="J186" i="1"/>
  <c r="K185" i="1"/>
  <c r="I185" i="1"/>
  <c r="F185" i="1"/>
  <c r="E185" i="1"/>
  <c r="D185" i="1"/>
  <c r="H183" i="1"/>
  <c r="H182" i="1" s="1"/>
  <c r="K182" i="1"/>
  <c r="J182" i="1"/>
  <c r="I182" i="1"/>
  <c r="G182" i="1"/>
  <c r="F182" i="1"/>
  <c r="E182" i="1"/>
  <c r="D182" i="1"/>
  <c r="J181" i="1"/>
  <c r="H181" i="1"/>
  <c r="J180" i="1"/>
  <c r="J179" i="1"/>
  <c r="K178" i="1"/>
  <c r="I178" i="1"/>
  <c r="H178" i="1"/>
  <c r="G178" i="1"/>
  <c r="F178" i="1"/>
  <c r="E178" i="1"/>
  <c r="E177" i="1" s="1"/>
  <c r="D178" i="1"/>
  <c r="K176" i="1"/>
  <c r="K49" i="1" s="1"/>
  <c r="J176" i="1"/>
  <c r="I176" i="1"/>
  <c r="H176" i="1"/>
  <c r="G176" i="1"/>
  <c r="F176" i="1"/>
  <c r="E176" i="1"/>
  <c r="K175" i="1"/>
  <c r="J175" i="1"/>
  <c r="I175" i="1"/>
  <c r="I48" i="1" s="1"/>
  <c r="H175" i="1"/>
  <c r="G175" i="1"/>
  <c r="F175" i="1"/>
  <c r="F48" i="1" s="1"/>
  <c r="E175" i="1"/>
  <c r="K174" i="1"/>
  <c r="K47" i="1" s="1"/>
  <c r="J174" i="1"/>
  <c r="I174" i="1"/>
  <c r="I47" i="1" s="1"/>
  <c r="H174" i="1"/>
  <c r="G174" i="1"/>
  <c r="G47" i="1" s="1"/>
  <c r="F174" i="1"/>
  <c r="E174" i="1"/>
  <c r="E47" i="1" s="1"/>
  <c r="K173" i="1"/>
  <c r="J173" i="1"/>
  <c r="I173" i="1"/>
  <c r="H173" i="1"/>
  <c r="G173" i="1"/>
  <c r="F173" i="1"/>
  <c r="E173" i="1"/>
  <c r="D173" i="1"/>
  <c r="K172" i="1"/>
  <c r="J172" i="1"/>
  <c r="I172" i="1"/>
  <c r="H172" i="1"/>
  <c r="H45" i="1" s="1"/>
  <c r="G172" i="1"/>
  <c r="F172" i="1"/>
  <c r="F45" i="1" s="1"/>
  <c r="F44" i="1" s="1"/>
  <c r="E172" i="1"/>
  <c r="K171" i="1"/>
  <c r="J171" i="1"/>
  <c r="I171" i="1"/>
  <c r="H171" i="1"/>
  <c r="G171" i="1"/>
  <c r="F171" i="1"/>
  <c r="E171" i="1"/>
  <c r="D171" i="1"/>
  <c r="K170" i="1"/>
  <c r="J170" i="1"/>
  <c r="I170" i="1"/>
  <c r="H170" i="1"/>
  <c r="G170" i="1"/>
  <c r="G43" i="1" s="1"/>
  <c r="F170" i="1"/>
  <c r="E170" i="1"/>
  <c r="K169" i="1"/>
  <c r="K42" i="1" s="1"/>
  <c r="J169" i="1"/>
  <c r="I169" i="1"/>
  <c r="H169" i="1"/>
  <c r="H42" i="1" s="1"/>
  <c r="G169" i="1"/>
  <c r="F169" i="1"/>
  <c r="F42" i="1" s="1"/>
  <c r="E169" i="1"/>
  <c r="E42" i="1" s="1"/>
  <c r="K168" i="1"/>
  <c r="K41" i="1" s="1"/>
  <c r="J168" i="1"/>
  <c r="I168" i="1"/>
  <c r="H168" i="1"/>
  <c r="G168" i="1"/>
  <c r="F168" i="1"/>
  <c r="E168" i="1"/>
  <c r="E41" i="1" s="1"/>
  <c r="K167" i="1"/>
  <c r="J167" i="1"/>
  <c r="J40" i="1" s="1"/>
  <c r="I167" i="1"/>
  <c r="H167" i="1"/>
  <c r="G167" i="1"/>
  <c r="G40" i="1" s="1"/>
  <c r="F167" i="1"/>
  <c r="F40" i="1" s="1"/>
  <c r="E167" i="1"/>
  <c r="K166" i="1"/>
  <c r="J166" i="1"/>
  <c r="I166" i="1"/>
  <c r="H166" i="1"/>
  <c r="G166" i="1"/>
  <c r="F166" i="1"/>
  <c r="E166" i="1"/>
  <c r="D166" i="1"/>
  <c r="K165" i="1"/>
  <c r="J165" i="1"/>
  <c r="J38" i="1" s="1"/>
  <c r="I165" i="1"/>
  <c r="I38" i="1" s="1"/>
  <c r="H165" i="1"/>
  <c r="G165" i="1"/>
  <c r="F165" i="1"/>
  <c r="E165" i="1"/>
  <c r="E38" i="1" s="1"/>
  <c r="K164" i="1"/>
  <c r="J164" i="1"/>
  <c r="I164" i="1"/>
  <c r="H164" i="1"/>
  <c r="G164" i="1"/>
  <c r="F164" i="1"/>
  <c r="F37" i="1" s="1"/>
  <c r="E164" i="1"/>
  <c r="D163" i="1"/>
  <c r="J160" i="1"/>
  <c r="J159" i="1"/>
  <c r="H159" i="1"/>
  <c r="H32" i="1" s="1"/>
  <c r="G158" i="1"/>
  <c r="H158" i="1" s="1"/>
  <c r="H157" i="1" s="1"/>
  <c r="K157" i="1"/>
  <c r="K156" i="1" s="1"/>
  <c r="I157" i="1"/>
  <c r="F157" i="1"/>
  <c r="E157" i="1"/>
  <c r="D157" i="1"/>
  <c r="D156" i="1" s="1"/>
  <c r="I156" i="1"/>
  <c r="F156" i="1"/>
  <c r="J155" i="1"/>
  <c r="J28" i="1" s="1"/>
  <c r="K154" i="1"/>
  <c r="I154" i="1"/>
  <c r="H154" i="1"/>
  <c r="G154" i="1"/>
  <c r="F154" i="1"/>
  <c r="E154" i="1"/>
  <c r="D154" i="1"/>
  <c r="J152" i="1"/>
  <c r="J151" i="1"/>
  <c r="J24" i="1" s="1"/>
  <c r="J150" i="1"/>
  <c r="J23" i="1" s="1"/>
  <c r="K149" i="1"/>
  <c r="I149" i="1"/>
  <c r="H149" i="1"/>
  <c r="G149" i="1"/>
  <c r="F149" i="1"/>
  <c r="E149" i="1"/>
  <c r="D149" i="1"/>
  <c r="J148" i="1"/>
  <c r="J20" i="1" s="1"/>
  <c r="H148" i="1"/>
  <c r="H20" i="1" s="1"/>
  <c r="J147" i="1"/>
  <c r="H146" i="1"/>
  <c r="J145" i="1"/>
  <c r="J144" i="1"/>
  <c r="I143" i="1"/>
  <c r="J143" i="1" s="1"/>
  <c r="J15" i="1" s="1"/>
  <c r="K142" i="1"/>
  <c r="G142" i="1"/>
  <c r="F142" i="1"/>
  <c r="E142" i="1"/>
  <c r="D142" i="1"/>
  <c r="I141" i="1"/>
  <c r="G141" i="1"/>
  <c r="G13" i="1" s="1"/>
  <c r="G12" i="1" s="1"/>
  <c r="K140" i="1"/>
  <c r="K139" i="1" s="1"/>
  <c r="J140" i="1"/>
  <c r="F140" i="1"/>
  <c r="F139" i="1" s="1"/>
  <c r="E140" i="1"/>
  <c r="E139" i="1" s="1"/>
  <c r="D140" i="1"/>
  <c r="K133" i="1"/>
  <c r="I133" i="1"/>
  <c r="H133" i="1"/>
  <c r="G133" i="1"/>
  <c r="F133" i="1"/>
  <c r="E133" i="1"/>
  <c r="D133" i="1"/>
  <c r="K132" i="1"/>
  <c r="I132" i="1"/>
  <c r="G132" i="1"/>
  <c r="F132" i="1"/>
  <c r="E132" i="1"/>
  <c r="D132" i="1"/>
  <c r="K131" i="1"/>
  <c r="I131" i="1"/>
  <c r="G131" i="1"/>
  <c r="F131" i="1"/>
  <c r="E131" i="1"/>
  <c r="D131" i="1"/>
  <c r="K130" i="1"/>
  <c r="I130" i="1"/>
  <c r="H130" i="1"/>
  <c r="G130" i="1"/>
  <c r="F130" i="1"/>
  <c r="E130" i="1"/>
  <c r="D130" i="1"/>
  <c r="K129" i="1"/>
  <c r="I129" i="1"/>
  <c r="G129" i="1"/>
  <c r="F129" i="1"/>
  <c r="E129" i="1"/>
  <c r="D129" i="1"/>
  <c r="J128" i="1"/>
  <c r="K127" i="1"/>
  <c r="I127" i="1"/>
  <c r="G127" i="1"/>
  <c r="F127" i="1"/>
  <c r="E127" i="1"/>
  <c r="D127" i="1"/>
  <c r="C127" i="1"/>
  <c r="K126" i="1"/>
  <c r="K125" i="1" s="1"/>
  <c r="I126" i="1"/>
  <c r="H126" i="1"/>
  <c r="G126" i="1"/>
  <c r="F126" i="1"/>
  <c r="E126" i="1"/>
  <c r="E125" i="1" s="1"/>
  <c r="D126" i="1"/>
  <c r="D125" i="1" s="1"/>
  <c r="C126" i="1"/>
  <c r="C125" i="1" s="1"/>
  <c r="K124" i="1"/>
  <c r="I124" i="1"/>
  <c r="H124" i="1"/>
  <c r="G124" i="1"/>
  <c r="F124" i="1"/>
  <c r="E124" i="1"/>
  <c r="D124" i="1"/>
  <c r="C124" i="1"/>
  <c r="K123" i="1"/>
  <c r="F123" i="1"/>
  <c r="E123" i="1"/>
  <c r="K122" i="1"/>
  <c r="J122" i="1"/>
  <c r="I122" i="1"/>
  <c r="G122" i="1"/>
  <c r="F122" i="1"/>
  <c r="K119" i="1"/>
  <c r="J119" i="1"/>
  <c r="I119" i="1"/>
  <c r="G119" i="1"/>
  <c r="F119" i="1"/>
  <c r="E119" i="1"/>
  <c r="D119" i="1"/>
  <c r="C119" i="1"/>
  <c r="K118" i="1"/>
  <c r="I118" i="1"/>
  <c r="G118" i="1"/>
  <c r="F118" i="1"/>
  <c r="E118" i="1"/>
  <c r="D118" i="1"/>
  <c r="C118" i="1"/>
  <c r="K117" i="1"/>
  <c r="G117" i="1"/>
  <c r="F117" i="1"/>
  <c r="E117" i="1"/>
  <c r="D117" i="1"/>
  <c r="C117" i="1"/>
  <c r="K114" i="1"/>
  <c r="I114" i="1"/>
  <c r="H114" i="1"/>
  <c r="G114" i="1"/>
  <c r="F114" i="1"/>
  <c r="E114" i="1"/>
  <c r="D114" i="1"/>
  <c r="C114" i="1"/>
  <c r="K113" i="1"/>
  <c r="I113" i="1"/>
  <c r="H113" i="1"/>
  <c r="G113" i="1"/>
  <c r="F113" i="1"/>
  <c r="E113" i="1"/>
  <c r="D113" i="1"/>
  <c r="C113" i="1"/>
  <c r="K112" i="1"/>
  <c r="I112" i="1"/>
  <c r="H112" i="1"/>
  <c r="G112" i="1"/>
  <c r="F112" i="1"/>
  <c r="E112" i="1"/>
  <c r="D112" i="1"/>
  <c r="C112" i="1"/>
  <c r="K110" i="1"/>
  <c r="I110" i="1"/>
  <c r="H110" i="1"/>
  <c r="G110" i="1"/>
  <c r="F110" i="1"/>
  <c r="E110" i="1"/>
  <c r="D110" i="1"/>
  <c r="C110" i="1"/>
  <c r="K109" i="1"/>
  <c r="J109" i="1"/>
  <c r="I109" i="1"/>
  <c r="H109" i="1"/>
  <c r="G109" i="1"/>
  <c r="F109" i="1"/>
  <c r="E109" i="1"/>
  <c r="D109" i="1"/>
  <c r="C109" i="1"/>
  <c r="K108" i="1"/>
  <c r="J108" i="1"/>
  <c r="I108" i="1"/>
  <c r="H108" i="1"/>
  <c r="G108" i="1"/>
  <c r="F108" i="1"/>
  <c r="E108" i="1"/>
  <c r="D108" i="1"/>
  <c r="C108" i="1"/>
  <c r="K107" i="1"/>
  <c r="I107" i="1"/>
  <c r="H107" i="1"/>
  <c r="G107" i="1"/>
  <c r="F107" i="1"/>
  <c r="E107" i="1"/>
  <c r="D107" i="1"/>
  <c r="C107" i="1"/>
  <c r="K103" i="1"/>
  <c r="J103" i="1"/>
  <c r="I103" i="1"/>
  <c r="G103" i="1"/>
  <c r="F103" i="1"/>
  <c r="E103" i="1"/>
  <c r="D103" i="1"/>
  <c r="C103" i="1"/>
  <c r="K102" i="1"/>
  <c r="I102" i="1"/>
  <c r="G102" i="1"/>
  <c r="F102" i="1"/>
  <c r="E102" i="1"/>
  <c r="D102" i="1"/>
  <c r="C102" i="1"/>
  <c r="K101" i="1"/>
  <c r="I101" i="1"/>
  <c r="G101" i="1"/>
  <c r="F101" i="1"/>
  <c r="E101" i="1"/>
  <c r="D101" i="1"/>
  <c r="C101" i="1"/>
  <c r="K99" i="1"/>
  <c r="G99" i="1"/>
  <c r="F99" i="1"/>
  <c r="E99" i="1"/>
  <c r="D99" i="1"/>
  <c r="C99" i="1"/>
  <c r="K97" i="1"/>
  <c r="F97" i="1"/>
  <c r="E97" i="1"/>
  <c r="D97" i="1"/>
  <c r="C97" i="1"/>
  <c r="K96" i="1"/>
  <c r="I96" i="1"/>
  <c r="H96" i="1"/>
  <c r="G96" i="1"/>
  <c r="F96" i="1"/>
  <c r="E96" i="1"/>
  <c r="K95" i="1"/>
  <c r="I95" i="1"/>
  <c r="H95" i="1"/>
  <c r="G95" i="1"/>
  <c r="F95" i="1"/>
  <c r="E95" i="1"/>
  <c r="D95" i="1"/>
  <c r="C95" i="1"/>
  <c r="K94" i="1"/>
  <c r="I94" i="1"/>
  <c r="G94" i="1"/>
  <c r="F94" i="1"/>
  <c r="E94" i="1"/>
  <c r="E93" i="1"/>
  <c r="C93" i="1"/>
  <c r="K91" i="1"/>
  <c r="F91" i="1"/>
  <c r="E91" i="1"/>
  <c r="K90" i="1"/>
  <c r="I90" i="1"/>
  <c r="G90" i="1"/>
  <c r="F90" i="1"/>
  <c r="E90" i="1"/>
  <c r="D90" i="1"/>
  <c r="C90" i="1"/>
  <c r="K86" i="1"/>
  <c r="K84" i="1"/>
  <c r="I84" i="1"/>
  <c r="H84" i="1"/>
  <c r="G84" i="1"/>
  <c r="F84" i="1"/>
  <c r="E84" i="1"/>
  <c r="D84" i="1"/>
  <c r="C84" i="1"/>
  <c r="K83" i="1"/>
  <c r="K82" i="1" s="1"/>
  <c r="I83" i="1"/>
  <c r="F83" i="1"/>
  <c r="D83" i="1"/>
  <c r="C83" i="1"/>
  <c r="I81" i="1"/>
  <c r="H81" i="1"/>
  <c r="G81" i="1"/>
  <c r="F81" i="1"/>
  <c r="E81" i="1"/>
  <c r="D81" i="1"/>
  <c r="C81" i="1"/>
  <c r="K80" i="1"/>
  <c r="I80" i="1"/>
  <c r="G80" i="1"/>
  <c r="F80" i="1"/>
  <c r="E80" i="1"/>
  <c r="D80" i="1"/>
  <c r="K79" i="1"/>
  <c r="I79" i="1"/>
  <c r="H79" i="1"/>
  <c r="G79" i="1"/>
  <c r="F79" i="1"/>
  <c r="E79" i="1"/>
  <c r="D79" i="1"/>
  <c r="C79" i="1"/>
  <c r="K78" i="1"/>
  <c r="G78" i="1"/>
  <c r="F78" i="1"/>
  <c r="E78" i="1"/>
  <c r="D78" i="1"/>
  <c r="K77" i="1"/>
  <c r="I77" i="1"/>
  <c r="I76" i="1" s="1"/>
  <c r="F77" i="1"/>
  <c r="F76" i="1" s="1"/>
  <c r="E77" i="1"/>
  <c r="E76" i="1" s="1"/>
  <c r="D77" i="1"/>
  <c r="C77" i="1"/>
  <c r="K75" i="1"/>
  <c r="I75" i="1"/>
  <c r="G75" i="1"/>
  <c r="F75" i="1"/>
  <c r="E75" i="1"/>
  <c r="C75" i="1"/>
  <c r="K73" i="1"/>
  <c r="E73" i="1"/>
  <c r="K72" i="1"/>
  <c r="I72" i="1"/>
  <c r="G72" i="1"/>
  <c r="F72" i="1"/>
  <c r="E72" i="1"/>
  <c r="D72" i="1"/>
  <c r="K71" i="1"/>
  <c r="G71" i="1"/>
  <c r="F71" i="1"/>
  <c r="E71" i="1"/>
  <c r="D71" i="1"/>
  <c r="K70" i="1"/>
  <c r="J70" i="1"/>
  <c r="I70" i="1"/>
  <c r="G70" i="1"/>
  <c r="F70" i="1"/>
  <c r="E70" i="1"/>
  <c r="D70" i="1"/>
  <c r="C70" i="1"/>
  <c r="K69" i="1"/>
  <c r="G69" i="1"/>
  <c r="F69" i="1"/>
  <c r="E69" i="1"/>
  <c r="D69" i="1"/>
  <c r="K67" i="1"/>
  <c r="I67" i="1"/>
  <c r="G67" i="1"/>
  <c r="F67" i="1"/>
  <c r="E67" i="1"/>
  <c r="D67" i="1"/>
  <c r="K66" i="1"/>
  <c r="I66" i="1"/>
  <c r="H66" i="1"/>
  <c r="G66" i="1"/>
  <c r="F66" i="1"/>
  <c r="E66" i="1"/>
  <c r="D66" i="1"/>
  <c r="C66" i="1"/>
  <c r="K65" i="1"/>
  <c r="J65" i="1"/>
  <c r="I65" i="1"/>
  <c r="H65" i="1"/>
  <c r="G65" i="1"/>
  <c r="F65" i="1"/>
  <c r="E65" i="1"/>
  <c r="D65" i="1"/>
  <c r="K64" i="1"/>
  <c r="I64" i="1"/>
  <c r="G64" i="1"/>
  <c r="F64" i="1"/>
  <c r="E64" i="1"/>
  <c r="D64" i="1"/>
  <c r="K63" i="1"/>
  <c r="I63" i="1"/>
  <c r="G63" i="1"/>
  <c r="F63" i="1"/>
  <c r="E63" i="1"/>
  <c r="K62" i="1"/>
  <c r="I62" i="1"/>
  <c r="G62" i="1"/>
  <c r="F62" i="1"/>
  <c r="E62" i="1"/>
  <c r="D62" i="1"/>
  <c r="C62" i="1"/>
  <c r="K61" i="1"/>
  <c r="I61" i="1"/>
  <c r="F61" i="1"/>
  <c r="E61" i="1"/>
  <c r="C61" i="1"/>
  <c r="K60" i="1"/>
  <c r="I60" i="1"/>
  <c r="H60" i="1"/>
  <c r="G60" i="1"/>
  <c r="F60" i="1"/>
  <c r="E60" i="1"/>
  <c r="D60" i="1"/>
  <c r="C60" i="1"/>
  <c r="K59" i="1"/>
  <c r="I59" i="1"/>
  <c r="G59" i="1"/>
  <c r="F59" i="1"/>
  <c r="E59" i="1"/>
  <c r="D59" i="1"/>
  <c r="K56" i="1"/>
  <c r="J56" i="1"/>
  <c r="J55" i="1" s="1"/>
  <c r="I56" i="1"/>
  <c r="I55" i="1" s="1"/>
  <c r="H56" i="1"/>
  <c r="G56" i="1"/>
  <c r="F56" i="1"/>
  <c r="E56" i="1"/>
  <c r="K55" i="1"/>
  <c r="E55" i="1"/>
  <c r="D55" i="1"/>
  <c r="C55" i="1"/>
  <c r="K54" i="1"/>
  <c r="I54" i="1"/>
  <c r="G54" i="1"/>
  <c r="F54" i="1"/>
  <c r="E54" i="1"/>
  <c r="D54" i="1"/>
  <c r="C54" i="1"/>
  <c r="K53" i="1"/>
  <c r="J53" i="1"/>
  <c r="I53" i="1"/>
  <c r="G53" i="1"/>
  <c r="F53" i="1"/>
  <c r="E53" i="1"/>
  <c r="D53" i="1"/>
  <c r="K52" i="1"/>
  <c r="I52" i="1"/>
  <c r="G52" i="1"/>
  <c r="F52" i="1"/>
  <c r="E52" i="1"/>
  <c r="D52" i="1"/>
  <c r="C52" i="1"/>
  <c r="J49" i="1"/>
  <c r="F49" i="1"/>
  <c r="D49" i="1"/>
  <c r="K48" i="1"/>
  <c r="G48" i="1"/>
  <c r="E48" i="1"/>
  <c r="D48" i="1"/>
  <c r="F47" i="1"/>
  <c r="D47" i="1"/>
  <c r="K45" i="1"/>
  <c r="G45" i="1"/>
  <c r="G44" i="1" s="1"/>
  <c r="E45" i="1"/>
  <c r="D45" i="1"/>
  <c r="D44" i="1" s="1"/>
  <c r="H43" i="1"/>
  <c r="F43" i="1"/>
  <c r="D43" i="1"/>
  <c r="I42" i="1"/>
  <c r="G42" i="1"/>
  <c r="D42" i="1"/>
  <c r="J41" i="1"/>
  <c r="K40" i="1"/>
  <c r="I40" i="1"/>
  <c r="E40" i="1"/>
  <c r="H38" i="1"/>
  <c r="F38" i="1"/>
  <c r="D38" i="1"/>
  <c r="I37" i="1"/>
  <c r="K33" i="1"/>
  <c r="I33" i="1"/>
  <c r="E33" i="1"/>
  <c r="C33" i="1"/>
  <c r="K32" i="1"/>
  <c r="G32" i="1"/>
  <c r="F32" i="1"/>
  <c r="E32" i="1"/>
  <c r="D32" i="1"/>
  <c r="K31" i="1"/>
  <c r="K30" i="1" s="1"/>
  <c r="I31" i="1"/>
  <c r="I30" i="1" s="1"/>
  <c r="G31" i="1"/>
  <c r="F31" i="1"/>
  <c r="F30" i="1" s="1"/>
  <c r="E31" i="1"/>
  <c r="E30" i="1" s="1"/>
  <c r="K28" i="1"/>
  <c r="K27" i="1" s="1"/>
  <c r="I28" i="1"/>
  <c r="I27" i="1" s="1"/>
  <c r="H28" i="1"/>
  <c r="H27" i="1" s="1"/>
  <c r="G28" i="1"/>
  <c r="G27" i="1" s="1"/>
  <c r="F28" i="1"/>
  <c r="F27" i="1" s="1"/>
  <c r="E28" i="1"/>
  <c r="E27" i="1" s="1"/>
  <c r="D28" i="1"/>
  <c r="C28" i="1"/>
  <c r="C27" i="1" s="1"/>
  <c r="K25" i="1"/>
  <c r="J25" i="1"/>
  <c r="I25" i="1"/>
  <c r="H25" i="1"/>
  <c r="G25" i="1"/>
  <c r="F25" i="1"/>
  <c r="E25" i="1"/>
  <c r="D25" i="1"/>
  <c r="C25" i="1"/>
  <c r="K24" i="1"/>
  <c r="I24" i="1"/>
  <c r="H24" i="1"/>
  <c r="G24" i="1"/>
  <c r="F24" i="1"/>
  <c r="E24" i="1"/>
  <c r="D24" i="1"/>
  <c r="C24" i="1"/>
  <c r="K23" i="1"/>
  <c r="I23" i="1"/>
  <c r="H23" i="1"/>
  <c r="G23" i="1"/>
  <c r="F23" i="1"/>
  <c r="E23" i="1"/>
  <c r="D23" i="1"/>
  <c r="C23" i="1"/>
  <c r="K20" i="1"/>
  <c r="I20" i="1"/>
  <c r="G20" i="1"/>
  <c r="F20" i="1"/>
  <c r="E20" i="1"/>
  <c r="D20" i="1"/>
  <c r="C20" i="1"/>
  <c r="K19" i="1"/>
  <c r="I19" i="1"/>
  <c r="H19" i="1"/>
  <c r="G19" i="1"/>
  <c r="F19" i="1"/>
  <c r="E19" i="1"/>
  <c r="D19" i="1"/>
  <c r="C19" i="1"/>
  <c r="K18" i="1"/>
  <c r="G18" i="1"/>
  <c r="H18" i="1" s="1"/>
  <c r="F18" i="1"/>
  <c r="E18" i="1"/>
  <c r="D18" i="1"/>
  <c r="C18" i="1"/>
  <c r="K17" i="1"/>
  <c r="J17" i="1"/>
  <c r="I17" i="1"/>
  <c r="H17" i="1"/>
  <c r="G17" i="1"/>
  <c r="F17" i="1"/>
  <c r="E17" i="1"/>
  <c r="D17" i="1"/>
  <c r="K16" i="1"/>
  <c r="I16" i="1"/>
  <c r="H16" i="1"/>
  <c r="G16" i="1"/>
  <c r="F16" i="1"/>
  <c r="E16" i="1"/>
  <c r="D16" i="1"/>
  <c r="C16" i="1"/>
  <c r="K15" i="1"/>
  <c r="I15" i="1"/>
  <c r="H15" i="1"/>
  <c r="G15" i="1"/>
  <c r="F15" i="1"/>
  <c r="E15" i="1"/>
  <c r="D15" i="1"/>
  <c r="C15" i="1"/>
  <c r="K13" i="1"/>
  <c r="K12" i="1" s="1"/>
  <c r="J13" i="1"/>
  <c r="I13" i="1"/>
  <c r="I12" i="1" s="1"/>
  <c r="I11" i="1" s="1"/>
  <c r="F13" i="1"/>
  <c r="F12" i="1" s="1"/>
  <c r="E13" i="1"/>
  <c r="C13" i="1"/>
  <c r="C12" i="1" s="1"/>
  <c r="C11" i="1" s="1"/>
  <c r="E12" i="1"/>
  <c r="J5" i="1"/>
  <c r="I5" i="1"/>
  <c r="H5" i="1"/>
  <c r="G5" i="1"/>
  <c r="F5" i="1"/>
  <c r="E5" i="1"/>
  <c r="D5" i="1"/>
  <c r="C5" i="1"/>
  <c r="B4" i="1"/>
  <c r="J91" i="1" l="1"/>
  <c r="J89" i="1" s="1"/>
  <c r="J42" i="1"/>
  <c r="I287" i="1"/>
  <c r="J113" i="1"/>
  <c r="J110" i="1"/>
  <c r="J90" i="1"/>
  <c r="J59" i="1"/>
  <c r="J45" i="1"/>
  <c r="J44" i="1" s="1"/>
  <c r="J107" i="1"/>
  <c r="J106" i="1" s="1"/>
  <c r="E100" i="1"/>
  <c r="E98" i="1" s="1"/>
  <c r="K184" i="1"/>
  <c r="J62" i="1"/>
  <c r="E51" i="1"/>
  <c r="J154" i="1"/>
  <c r="H31" i="1"/>
  <c r="F51" i="1"/>
  <c r="G68" i="1"/>
  <c r="J126" i="1"/>
  <c r="J125" i="1" s="1"/>
  <c r="H210" i="1"/>
  <c r="H83" i="1" s="1"/>
  <c r="H82" i="1" s="1"/>
  <c r="J94" i="1"/>
  <c r="H73" i="1"/>
  <c r="H80" i="1"/>
  <c r="F86" i="1"/>
  <c r="C339" i="1"/>
  <c r="C335" i="1" s="1"/>
  <c r="I32" i="1"/>
  <c r="D46" i="1"/>
  <c r="G61" i="1"/>
  <c r="G58" i="1" s="1"/>
  <c r="G77" i="1"/>
  <c r="G76" i="1" s="1"/>
  <c r="E92" i="1"/>
  <c r="J16" i="1"/>
  <c r="J14" i="1" s="1"/>
  <c r="J52" i="1"/>
  <c r="J51" i="1" s="1"/>
  <c r="E49" i="1"/>
  <c r="G83" i="1"/>
  <c r="E106" i="1"/>
  <c r="E105" i="1" s="1"/>
  <c r="J21" i="1"/>
  <c r="E37" i="1"/>
  <c r="E36" i="1" s="1"/>
  <c r="K37" i="1"/>
  <c r="J60" i="1"/>
  <c r="I316" i="1"/>
  <c r="D68" i="1"/>
  <c r="I71" i="1"/>
  <c r="I73" i="1"/>
  <c r="I49" i="1"/>
  <c r="E274" i="1"/>
  <c r="I97" i="1"/>
  <c r="J124" i="1"/>
  <c r="F339" i="1"/>
  <c r="K89" i="1"/>
  <c r="H86" i="1"/>
  <c r="H85" i="1" s="1"/>
  <c r="I116" i="1"/>
  <c r="I115" i="1" s="1"/>
  <c r="D13" i="1"/>
  <c r="D12" i="1" s="1"/>
  <c r="I18" i="1"/>
  <c r="I14" i="1" s="1"/>
  <c r="F21" i="1"/>
  <c r="J100" i="1"/>
  <c r="J98" i="1" s="1"/>
  <c r="K111" i="1"/>
  <c r="I142" i="1"/>
  <c r="K163" i="1"/>
  <c r="K162" i="1" s="1"/>
  <c r="F278" i="1"/>
  <c r="J346" i="1"/>
  <c r="J99" i="1" s="1"/>
  <c r="G37" i="1"/>
  <c r="K138" i="1"/>
  <c r="J226" i="1"/>
  <c r="J237" i="1"/>
  <c r="H363" i="1"/>
  <c r="H362" i="1" s="1"/>
  <c r="K51" i="1"/>
  <c r="K50" i="1" s="1"/>
  <c r="F93" i="1"/>
  <c r="H49" i="1"/>
  <c r="H51" i="1"/>
  <c r="I89" i="1"/>
  <c r="K128" i="1"/>
  <c r="K284" i="1"/>
  <c r="J163" i="1"/>
  <c r="J162" i="1" s="1"/>
  <c r="I278" i="1"/>
  <c r="D21" i="1"/>
  <c r="K38" i="1"/>
  <c r="G86" i="1"/>
  <c r="G85" i="1" s="1"/>
  <c r="C111" i="1"/>
  <c r="I123" i="1"/>
  <c r="I121" i="1" s="1"/>
  <c r="J243" i="1"/>
  <c r="J242" i="1" s="1"/>
  <c r="K305" i="1"/>
  <c r="I322" i="1"/>
  <c r="D63" i="1"/>
  <c r="D58" i="1" s="1"/>
  <c r="G97" i="1"/>
  <c r="H101" i="1"/>
  <c r="H100" i="1" s="1"/>
  <c r="H98" i="1" s="1"/>
  <c r="J112" i="1"/>
  <c r="J111" i="1" s="1"/>
  <c r="H119" i="1"/>
  <c r="I268" i="1"/>
  <c r="I264" i="1" s="1"/>
  <c r="C14" i="1"/>
  <c r="F41" i="1"/>
  <c r="F39" i="1" s="1"/>
  <c r="I242" i="1"/>
  <c r="I241" i="1" s="1"/>
  <c r="F284" i="1"/>
  <c r="H299" i="1"/>
  <c r="K177" i="1"/>
  <c r="J279" i="1"/>
  <c r="F287" i="1"/>
  <c r="H347" i="1"/>
  <c r="H345" i="1" s="1"/>
  <c r="E368" i="1"/>
  <c r="H13" i="1"/>
  <c r="H12" i="1" s="1"/>
  <c r="I78" i="1"/>
  <c r="E86" i="1"/>
  <c r="E85" i="1" s="1"/>
  <c r="E163" i="1"/>
  <c r="E162" i="1" s="1"/>
  <c r="H247" i="1"/>
  <c r="D306" i="1"/>
  <c r="J370" i="1"/>
  <c r="J123" i="1" s="1"/>
  <c r="G11" i="1"/>
  <c r="K39" i="1"/>
  <c r="I58" i="1"/>
  <c r="E89" i="1"/>
  <c r="E88" i="1" s="1"/>
  <c r="C92" i="1"/>
  <c r="I100" i="1"/>
  <c r="I98" i="1" s="1"/>
  <c r="J139" i="1"/>
  <c r="J32" i="1"/>
  <c r="E43" i="1"/>
  <c r="K43" i="1"/>
  <c r="J47" i="1"/>
  <c r="J96" i="1"/>
  <c r="H21" i="1"/>
  <c r="J37" i="1"/>
  <c r="J36" i="1" s="1"/>
  <c r="K46" i="1"/>
  <c r="J71" i="1"/>
  <c r="K100" i="1"/>
  <c r="G38" i="1"/>
  <c r="I45" i="1"/>
  <c r="I44" i="1" s="1"/>
  <c r="D201" i="1"/>
  <c r="E83" i="1"/>
  <c r="E214" i="1"/>
  <c r="G265" i="1"/>
  <c r="J43" i="1"/>
  <c r="J374" i="1"/>
  <c r="H127" i="1"/>
  <c r="E39" i="1"/>
  <c r="H163" i="1"/>
  <c r="H162" i="1" s="1"/>
  <c r="H40" i="1"/>
  <c r="H39" i="1" s="1"/>
  <c r="I41" i="1"/>
  <c r="J339" i="1"/>
  <c r="D94" i="1"/>
  <c r="H30" i="1"/>
  <c r="E46" i="1"/>
  <c r="G55" i="1"/>
  <c r="C85" i="1"/>
  <c r="G100" i="1"/>
  <c r="G98" i="1" s="1"/>
  <c r="K106" i="1"/>
  <c r="H48" i="1"/>
  <c r="J118" i="1"/>
  <c r="H131" i="1"/>
  <c r="H330" i="1"/>
  <c r="H322" i="1" s="1"/>
  <c r="J84" i="1"/>
  <c r="J330" i="1"/>
  <c r="J322" i="1" s="1"/>
  <c r="F138" i="1"/>
  <c r="I43" i="1"/>
  <c r="H47" i="1"/>
  <c r="J66" i="1"/>
  <c r="J95" i="1"/>
  <c r="H298" i="1"/>
  <c r="J72" i="1"/>
  <c r="H344" i="1"/>
  <c r="H97" i="1" s="1"/>
  <c r="F14" i="1"/>
  <c r="E21" i="1"/>
  <c r="K21" i="1"/>
  <c r="H37" i="1"/>
  <c r="G41" i="1"/>
  <c r="G39" i="1" s="1"/>
  <c r="G49" i="1"/>
  <c r="C76" i="1"/>
  <c r="K76" i="1"/>
  <c r="K74" i="1" s="1"/>
  <c r="G106" i="1"/>
  <c r="G105" i="1" s="1"/>
  <c r="F116" i="1"/>
  <c r="F115" i="1" s="1"/>
  <c r="D128" i="1"/>
  <c r="H142" i="1"/>
  <c r="G157" i="1"/>
  <c r="J48" i="1"/>
  <c r="I177" i="1"/>
  <c r="H54" i="1"/>
  <c r="H284" i="1"/>
  <c r="H91" i="1"/>
  <c r="I36" i="1"/>
  <c r="H44" i="1"/>
  <c r="C100" i="1"/>
  <c r="F100" i="1"/>
  <c r="C106" i="1"/>
  <c r="C105" i="1" s="1"/>
  <c r="C116" i="1"/>
  <c r="C115" i="1" s="1"/>
  <c r="D121" i="1"/>
  <c r="F121" i="1"/>
  <c r="G125" i="1"/>
  <c r="G128" i="1"/>
  <c r="F153" i="1"/>
  <c r="D224" i="1"/>
  <c r="E241" i="1"/>
  <c r="E230" i="1" s="1"/>
  <c r="H242" i="1"/>
  <c r="H281" i="1"/>
  <c r="G278" i="1"/>
  <c r="H294" i="1"/>
  <c r="C299" i="1"/>
  <c r="C306" i="1"/>
  <c r="F29" i="1"/>
  <c r="K36" i="1"/>
  <c r="K92" i="1"/>
  <c r="F203" i="1"/>
  <c r="F201" i="1" s="1"/>
  <c r="J212" i="1"/>
  <c r="J247" i="1"/>
  <c r="F298" i="1"/>
  <c r="G46" i="1"/>
  <c r="I68" i="1"/>
  <c r="E156" i="1"/>
  <c r="J178" i="1"/>
  <c r="J177" i="1" s="1"/>
  <c r="G177" i="1"/>
  <c r="K218" i="1"/>
  <c r="K214" i="1" s="1"/>
  <c r="J224" i="1"/>
  <c r="G246" i="1"/>
  <c r="C294" i="1"/>
  <c r="K345" i="1"/>
  <c r="E362" i="1"/>
  <c r="F58" i="1"/>
  <c r="K241" i="1"/>
  <c r="J316" i="1"/>
  <c r="F335" i="1"/>
  <c r="G163" i="1"/>
  <c r="G162" i="1" s="1"/>
  <c r="E184" i="1"/>
  <c r="J210" i="1"/>
  <c r="J83" i="1" s="1"/>
  <c r="H251" i="1"/>
  <c r="E265" i="1"/>
  <c r="D284" i="1"/>
  <c r="C285" i="1"/>
  <c r="C37" i="1" s="1"/>
  <c r="D298" i="1"/>
  <c r="I306" i="1"/>
  <c r="F322" i="1"/>
  <c r="G336" i="1"/>
  <c r="I345" i="1"/>
  <c r="E352" i="1"/>
  <c r="F368" i="1"/>
  <c r="J254" i="1"/>
  <c r="E284" i="1"/>
  <c r="D316" i="1"/>
  <c r="C319" i="1"/>
  <c r="G322" i="1"/>
  <c r="K336" i="1"/>
  <c r="K335" i="1" s="1"/>
  <c r="H254" i="1"/>
  <c r="D281" i="1"/>
  <c r="D33" i="1" s="1"/>
  <c r="D29" i="1" s="1"/>
  <c r="J287" i="1"/>
  <c r="J311" i="1"/>
  <c r="F305" i="1"/>
  <c r="H339" i="1"/>
  <c r="K265" i="1"/>
  <c r="D345" i="1"/>
  <c r="J353" i="1"/>
  <c r="F11" i="1"/>
  <c r="E29" i="1"/>
  <c r="H11" i="1"/>
  <c r="C29" i="1"/>
  <c r="C26" i="1" s="1"/>
  <c r="I29" i="1"/>
  <c r="K29" i="1"/>
  <c r="E11" i="1"/>
  <c r="K11" i="1"/>
  <c r="J12" i="1"/>
  <c r="H14" i="1"/>
  <c r="G21" i="1"/>
  <c r="K26" i="1"/>
  <c r="D27" i="1"/>
  <c r="J27" i="1"/>
  <c r="G30" i="1"/>
  <c r="G36" i="1"/>
  <c r="J39" i="1"/>
  <c r="E44" i="1"/>
  <c r="K44" i="1"/>
  <c r="C46" i="1"/>
  <c r="I46" i="1"/>
  <c r="E50" i="1"/>
  <c r="D51" i="1"/>
  <c r="F55" i="1"/>
  <c r="H58" i="1"/>
  <c r="G89" i="1"/>
  <c r="I92" i="1"/>
  <c r="G82" i="1"/>
  <c r="F82" i="1"/>
  <c r="F74" i="1" s="1"/>
  <c r="F89" i="1"/>
  <c r="G111" i="1"/>
  <c r="D153" i="1"/>
  <c r="D14" i="1"/>
  <c r="C21" i="1"/>
  <c r="I21" i="1"/>
  <c r="H55" i="1"/>
  <c r="C58" i="1"/>
  <c r="K58" i="1"/>
  <c r="F68" i="1"/>
  <c r="E14" i="1"/>
  <c r="K14" i="1"/>
  <c r="D36" i="1"/>
  <c r="F46" i="1"/>
  <c r="G51" i="1"/>
  <c r="E58" i="1"/>
  <c r="E68" i="1"/>
  <c r="K68" i="1"/>
  <c r="D76" i="1"/>
  <c r="D89" i="1"/>
  <c r="G92" i="1"/>
  <c r="C82" i="1"/>
  <c r="I82" i="1"/>
  <c r="F106" i="1"/>
  <c r="I163" i="1"/>
  <c r="G14" i="1"/>
  <c r="F36" i="1"/>
  <c r="C51" i="1"/>
  <c r="I51" i="1"/>
  <c r="K85" i="1"/>
  <c r="K121" i="1"/>
  <c r="D116" i="1"/>
  <c r="I140" i="1"/>
  <c r="F163" i="1"/>
  <c r="H106" i="1"/>
  <c r="D120" i="1"/>
  <c r="E128" i="1"/>
  <c r="I153" i="1"/>
  <c r="E153" i="1"/>
  <c r="H185" i="1"/>
  <c r="F85" i="1"/>
  <c r="D106" i="1"/>
  <c r="H111" i="1"/>
  <c r="E121" i="1"/>
  <c r="H125" i="1"/>
  <c r="H128" i="1"/>
  <c r="D139" i="1"/>
  <c r="D82" i="1"/>
  <c r="F92" i="1"/>
  <c r="I125" i="1"/>
  <c r="F111" i="1"/>
  <c r="H116" i="1"/>
  <c r="G121" i="1"/>
  <c r="G140" i="1"/>
  <c r="H141" i="1"/>
  <c r="K153" i="1"/>
  <c r="E111" i="1"/>
  <c r="F125" i="1"/>
  <c r="F128" i="1"/>
  <c r="H196" i="1"/>
  <c r="D111" i="1"/>
  <c r="K116" i="1"/>
  <c r="F177" i="1"/>
  <c r="H177" i="1"/>
  <c r="F184" i="1"/>
  <c r="D184" i="1"/>
  <c r="H209" i="1"/>
  <c r="J215" i="1"/>
  <c r="I106" i="1"/>
  <c r="G116" i="1"/>
  <c r="E116" i="1"/>
  <c r="E138" i="1"/>
  <c r="J149" i="1"/>
  <c r="J158" i="1"/>
  <c r="J196" i="1"/>
  <c r="I203" i="1"/>
  <c r="I218" i="1"/>
  <c r="D100" i="1"/>
  <c r="I111" i="1"/>
  <c r="I128" i="1"/>
  <c r="J142" i="1"/>
  <c r="H156" i="1"/>
  <c r="D177" i="1"/>
  <c r="G201" i="1"/>
  <c r="E213" i="1"/>
  <c r="J188" i="1"/>
  <c r="J185" i="1" s="1"/>
  <c r="G185" i="1"/>
  <c r="K203" i="1"/>
  <c r="H204" i="1"/>
  <c r="F224" i="1"/>
  <c r="F246" i="1"/>
  <c r="F264" i="1"/>
  <c r="D265" i="1"/>
  <c r="J352" i="1"/>
  <c r="E209" i="1"/>
  <c r="G241" i="1"/>
  <c r="E264" i="1"/>
  <c r="C289" i="1"/>
  <c r="H224" i="1"/>
  <c r="D246" i="1"/>
  <c r="J246" i="1"/>
  <c r="C278" i="1"/>
  <c r="I284" i="1"/>
  <c r="D162" i="1"/>
  <c r="I195" i="1"/>
  <c r="D214" i="1"/>
  <c r="H219" i="1"/>
  <c r="K231" i="1"/>
  <c r="D241" i="1"/>
  <c r="H266" i="1"/>
  <c r="J268" i="1"/>
  <c r="K278" i="1"/>
  <c r="C297" i="1"/>
  <c r="G298" i="1"/>
  <c r="E335" i="1"/>
  <c r="J204" i="1"/>
  <c r="F214" i="1"/>
  <c r="G218" i="1"/>
  <c r="J219" i="1"/>
  <c r="J223" i="1"/>
  <c r="F231" i="1"/>
  <c r="J265" i="1"/>
  <c r="F277" i="1"/>
  <c r="E298" i="1"/>
  <c r="E367" i="1"/>
  <c r="J232" i="1"/>
  <c r="C266" i="1"/>
  <c r="D268" i="1"/>
  <c r="J281" i="1"/>
  <c r="J278" i="1" s="1"/>
  <c r="G287" i="1"/>
  <c r="G283" i="1" s="1"/>
  <c r="C303" i="1"/>
  <c r="D333" i="1"/>
  <c r="H336" i="1"/>
  <c r="J363" i="1"/>
  <c r="J368" i="1"/>
  <c r="J372" i="1"/>
  <c r="H316" i="1"/>
  <c r="K322" i="1"/>
  <c r="J336" i="1"/>
  <c r="D339" i="1"/>
  <c r="J347" i="1"/>
  <c r="C288" i="1"/>
  <c r="E287" i="1"/>
  <c r="K287" i="1"/>
  <c r="F362" i="1"/>
  <c r="D368" i="1"/>
  <c r="C322" i="1"/>
  <c r="J344" i="1"/>
  <c r="F345" i="1"/>
  <c r="C369" i="1"/>
  <c r="I277" i="1"/>
  <c r="J299" i="1"/>
  <c r="I298" i="1"/>
  <c r="C321" i="1"/>
  <c r="E305" i="1"/>
  <c r="C338" i="1"/>
  <c r="K368" i="1"/>
  <c r="H370" i="1"/>
  <c r="G368" i="1"/>
  <c r="I246" i="1"/>
  <c r="H287" i="1"/>
  <c r="H306" i="1"/>
  <c r="J306" i="1"/>
  <c r="D336" i="1"/>
  <c r="J294" i="1"/>
  <c r="D321" i="1"/>
  <c r="I336" i="1"/>
  <c r="J358" i="1"/>
  <c r="D288" i="1"/>
  <c r="G305" i="1"/>
  <c r="E322" i="1"/>
  <c r="J375" i="1"/>
  <c r="I367" i="1"/>
  <c r="C370" i="1"/>
  <c r="C10" i="1" l="1"/>
  <c r="J121" i="1"/>
  <c r="F334" i="1"/>
  <c r="D278" i="1"/>
  <c r="J209" i="1"/>
  <c r="F283" i="1"/>
  <c r="F282" i="1" s="1"/>
  <c r="H246" i="1"/>
  <c r="I57" i="1"/>
  <c r="J117" i="1"/>
  <c r="J116" i="1" s="1"/>
  <c r="H46" i="1"/>
  <c r="E26" i="1"/>
  <c r="K264" i="1"/>
  <c r="G335" i="1"/>
  <c r="C36" i="1"/>
  <c r="H33" i="1"/>
  <c r="H89" i="1"/>
  <c r="H36" i="1"/>
  <c r="J82" i="1"/>
  <c r="I39" i="1"/>
  <c r="I35" i="1" s="1"/>
  <c r="K88" i="1"/>
  <c r="D92" i="1"/>
  <c r="F26" i="1"/>
  <c r="K98" i="1"/>
  <c r="J127" i="1"/>
  <c r="C345" i="1"/>
  <c r="C334" i="1" s="1"/>
  <c r="J241" i="1"/>
  <c r="J63" i="1"/>
  <c r="C316" i="1"/>
  <c r="F367" i="1"/>
  <c r="I305" i="1"/>
  <c r="J86" i="1"/>
  <c r="G57" i="1"/>
  <c r="E82" i="1"/>
  <c r="C71" i="1"/>
  <c r="C74" i="1"/>
  <c r="F98" i="1"/>
  <c r="H241" i="1"/>
  <c r="C284" i="1"/>
  <c r="H278" i="1"/>
  <c r="G277" i="1"/>
  <c r="C98" i="1"/>
  <c r="G156" i="1"/>
  <c r="K105" i="1"/>
  <c r="G264" i="1"/>
  <c r="J46" i="1"/>
  <c r="J35" i="1" s="1"/>
  <c r="C123" i="1"/>
  <c r="I335" i="1"/>
  <c r="G367" i="1"/>
  <c r="I274" i="1"/>
  <c r="C287" i="1"/>
  <c r="C40" i="1"/>
  <c r="J367" i="1"/>
  <c r="F213" i="1"/>
  <c r="H265" i="1"/>
  <c r="D161" i="1"/>
  <c r="E283" i="1"/>
  <c r="I230" i="1"/>
  <c r="J157" i="1"/>
  <c r="J31" i="1"/>
  <c r="F120" i="1"/>
  <c r="E120" i="1"/>
  <c r="I120" i="1"/>
  <c r="F162" i="1"/>
  <c r="I139" i="1"/>
  <c r="K120" i="1"/>
  <c r="I74" i="1"/>
  <c r="K10" i="1"/>
  <c r="H50" i="1"/>
  <c r="D335" i="1"/>
  <c r="G282" i="1"/>
  <c r="J277" i="1"/>
  <c r="H368" i="1"/>
  <c r="H123" i="1"/>
  <c r="C73" i="1"/>
  <c r="J345" i="1"/>
  <c r="H335" i="1"/>
  <c r="J33" i="1"/>
  <c r="J231" i="1"/>
  <c r="F274" i="1"/>
  <c r="F230" i="1"/>
  <c r="J203" i="1"/>
  <c r="J77" i="1"/>
  <c r="C49" i="1"/>
  <c r="I184" i="1"/>
  <c r="C277" i="1"/>
  <c r="E201" i="1"/>
  <c r="E161" i="1" s="1"/>
  <c r="J138" i="1"/>
  <c r="G115" i="1"/>
  <c r="G50" i="1"/>
  <c r="K57" i="1"/>
  <c r="D98" i="1"/>
  <c r="J50" i="1"/>
  <c r="E10" i="1"/>
  <c r="K35" i="1"/>
  <c r="J305" i="1"/>
  <c r="K367" i="1"/>
  <c r="C91" i="1"/>
  <c r="J362" i="1"/>
  <c r="D86" i="1"/>
  <c r="J97" i="1"/>
  <c r="I283" i="1"/>
  <c r="C305" i="1"/>
  <c r="H277" i="1"/>
  <c r="D230" i="1"/>
  <c r="G184" i="1"/>
  <c r="H195" i="1"/>
  <c r="H184" i="1" s="1"/>
  <c r="H69" i="1"/>
  <c r="J105" i="1"/>
  <c r="H140" i="1"/>
  <c r="H115" i="1"/>
  <c r="F35" i="1"/>
  <c r="E57" i="1"/>
  <c r="G88" i="1"/>
  <c r="D50" i="1"/>
  <c r="G29" i="1"/>
  <c r="G10" i="1"/>
  <c r="I351" i="1"/>
  <c r="J298" i="1"/>
  <c r="K334" i="1"/>
  <c r="E351" i="1"/>
  <c r="J264" i="1"/>
  <c r="E334" i="1"/>
  <c r="K283" i="1"/>
  <c r="K277" i="1"/>
  <c r="H218" i="1"/>
  <c r="H93" i="1"/>
  <c r="H203" i="1"/>
  <c r="H77" i="1"/>
  <c r="J195" i="1"/>
  <c r="J69" i="1"/>
  <c r="I105" i="1"/>
  <c r="G139" i="1"/>
  <c r="D115" i="1"/>
  <c r="E87" i="1"/>
  <c r="I10" i="1"/>
  <c r="I26" i="1"/>
  <c r="E35" i="1"/>
  <c r="J283" i="1"/>
  <c r="H305" i="1"/>
  <c r="H283" i="1"/>
  <c r="C368" i="1"/>
  <c r="C122" i="1"/>
  <c r="J335" i="1"/>
  <c r="C298" i="1"/>
  <c r="C268" i="1"/>
  <c r="J218" i="1"/>
  <c r="J93" i="1"/>
  <c r="K213" i="1"/>
  <c r="C41" i="1"/>
  <c r="D277" i="1"/>
  <c r="K201" i="1"/>
  <c r="J61" i="1"/>
  <c r="H153" i="1"/>
  <c r="D105" i="1"/>
  <c r="H105" i="1"/>
  <c r="I50" i="1"/>
  <c r="F105" i="1"/>
  <c r="F88" i="1"/>
  <c r="I88" i="1"/>
  <c r="G74" i="1"/>
  <c r="J11" i="1"/>
  <c r="F50" i="1"/>
  <c r="D287" i="1"/>
  <c r="D40" i="1"/>
  <c r="D305" i="1"/>
  <c r="D73" i="1"/>
  <c r="D322" i="1"/>
  <c r="D367" i="1"/>
  <c r="C265" i="1"/>
  <c r="G214" i="1"/>
  <c r="K230" i="1"/>
  <c r="D213" i="1"/>
  <c r="K161" i="1"/>
  <c r="G230" i="1"/>
  <c r="D264" i="1"/>
  <c r="I214" i="1"/>
  <c r="I201" i="1"/>
  <c r="E115" i="1"/>
  <c r="K115" i="1"/>
  <c r="G120" i="1"/>
  <c r="D138" i="1"/>
  <c r="C50" i="1"/>
  <c r="I162" i="1"/>
  <c r="D74" i="1"/>
  <c r="G35" i="1"/>
  <c r="D26" i="1"/>
  <c r="D11" i="1"/>
  <c r="F57" i="1"/>
  <c r="H10" i="1"/>
  <c r="F10" i="1"/>
  <c r="J351" i="1" l="1"/>
  <c r="H35" i="1"/>
  <c r="K87" i="1"/>
  <c r="C283" i="1"/>
  <c r="C282" i="1" s="1"/>
  <c r="J184" i="1"/>
  <c r="J120" i="1"/>
  <c r="E74" i="1"/>
  <c r="D88" i="1"/>
  <c r="D87" i="1" s="1"/>
  <c r="D57" i="1"/>
  <c r="G153" i="1"/>
  <c r="H29" i="1"/>
  <c r="C68" i="1"/>
  <c r="H230" i="1"/>
  <c r="J85" i="1"/>
  <c r="F351" i="1"/>
  <c r="G274" i="1"/>
  <c r="G334" i="1"/>
  <c r="E137" i="1"/>
  <c r="I161" i="1"/>
  <c r="E104" i="1"/>
  <c r="C264" i="1"/>
  <c r="F87" i="1"/>
  <c r="F104" i="1"/>
  <c r="D104" i="1"/>
  <c r="J92" i="1"/>
  <c r="C121" i="1"/>
  <c r="G138" i="1"/>
  <c r="I104" i="1"/>
  <c r="H214" i="1"/>
  <c r="G87" i="1"/>
  <c r="H139" i="1"/>
  <c r="H274" i="1"/>
  <c r="G104" i="1"/>
  <c r="J115" i="1"/>
  <c r="H367" i="1"/>
  <c r="J30" i="1"/>
  <c r="D334" i="1"/>
  <c r="D39" i="1"/>
  <c r="C367" i="1"/>
  <c r="J282" i="1"/>
  <c r="J68" i="1"/>
  <c r="C89" i="1"/>
  <c r="J76" i="1"/>
  <c r="H334" i="1"/>
  <c r="J274" i="1"/>
  <c r="I138" i="1"/>
  <c r="J156" i="1"/>
  <c r="I334" i="1"/>
  <c r="J10" i="1"/>
  <c r="J58" i="1"/>
  <c r="G34" i="1"/>
  <c r="K104" i="1"/>
  <c r="D351" i="1"/>
  <c r="K137" i="1"/>
  <c r="G26" i="1"/>
  <c r="K34" i="1"/>
  <c r="C39" i="1"/>
  <c r="H201" i="1"/>
  <c r="H92" i="1"/>
  <c r="K351" i="1"/>
  <c r="G213" i="1"/>
  <c r="D283" i="1"/>
  <c r="I34" i="1"/>
  <c r="J214" i="1"/>
  <c r="K274" i="1"/>
  <c r="F34" i="1"/>
  <c r="I282" i="1"/>
  <c r="D85" i="1"/>
  <c r="J201" i="1"/>
  <c r="J230" i="1"/>
  <c r="H264" i="1"/>
  <c r="D10" i="1"/>
  <c r="D137" i="1"/>
  <c r="I213" i="1"/>
  <c r="I87" i="1"/>
  <c r="D274" i="1"/>
  <c r="J334" i="1"/>
  <c r="H282" i="1"/>
  <c r="H76" i="1"/>
  <c r="K282" i="1"/>
  <c r="H68" i="1"/>
  <c r="H121" i="1"/>
  <c r="F161" i="1"/>
  <c r="G161" i="1"/>
  <c r="E282" i="1"/>
  <c r="G351" i="1"/>
  <c r="K9" i="1" l="1"/>
  <c r="C57" i="1"/>
  <c r="F263" i="1"/>
  <c r="E34" i="1"/>
  <c r="E9" i="1" s="1"/>
  <c r="H26" i="1"/>
  <c r="J104" i="1"/>
  <c r="J213" i="1"/>
  <c r="D282" i="1"/>
  <c r="C35" i="1"/>
  <c r="J29" i="1"/>
  <c r="H138" i="1"/>
  <c r="H213" i="1"/>
  <c r="H74" i="1"/>
  <c r="F9" i="1"/>
  <c r="J74" i="1"/>
  <c r="D35" i="1"/>
  <c r="C120" i="1"/>
  <c r="H57" i="1"/>
  <c r="I9" i="1"/>
  <c r="H88" i="1"/>
  <c r="I263" i="1"/>
  <c r="J153" i="1"/>
  <c r="J263" i="1"/>
  <c r="C351" i="1"/>
  <c r="C263" i="1" s="1"/>
  <c r="H351" i="1"/>
  <c r="F137" i="1"/>
  <c r="H120" i="1"/>
  <c r="J161" i="1"/>
  <c r="C88" i="1"/>
  <c r="G9" i="1"/>
  <c r="J57" i="1"/>
  <c r="I137" i="1"/>
  <c r="G137" i="1"/>
  <c r="H161" i="1"/>
  <c r="G263" i="1"/>
  <c r="E263" i="1"/>
  <c r="K263" i="1"/>
  <c r="J88" i="1"/>
  <c r="J87" i="1" l="1"/>
  <c r="C87" i="1"/>
  <c r="C104" i="1"/>
  <c r="D263" i="1"/>
  <c r="J34" i="1"/>
  <c r="H104" i="1"/>
  <c r="J26" i="1"/>
  <c r="H34" i="1"/>
  <c r="D34" i="1"/>
  <c r="C34" i="1"/>
  <c r="J137" i="1"/>
  <c r="H87" i="1"/>
  <c r="H137" i="1"/>
  <c r="H263" i="1"/>
  <c r="D9" i="1" l="1"/>
  <c r="H9" i="1"/>
  <c r="C9" i="1"/>
  <c r="J9" i="1"/>
</calcChain>
</file>

<file path=xl/sharedStrings.xml><?xml version="1.0" encoding="utf-8"?>
<sst xmlns="http://schemas.openxmlformats.org/spreadsheetml/2006/main" count="770" uniqueCount="327">
  <si>
    <t>CONTUL DE EXECUŢIE A BUGETULUI LOCAL- CHELTUIELI</t>
  </si>
  <si>
    <t>lei</t>
  </si>
  <si>
    <t>cod 21</t>
  </si>
  <si>
    <t>Denumirea indicatorilor</t>
  </si>
  <si>
    <t>Cod indicator</t>
  </si>
  <si>
    <t>Angajamente legale</t>
  </si>
  <si>
    <t>Angajamente bugetare</t>
  </si>
  <si>
    <t>Plati efectuate</t>
  </si>
  <si>
    <t>Angajamente legale de plătit</t>
  </si>
  <si>
    <t>Cheltuieli efective</t>
  </si>
  <si>
    <t>A</t>
  </si>
  <si>
    <t>B</t>
  </si>
  <si>
    <t>TOTAL CHELTUIELI 
(cod 50.02+59.02+63.02+70.02+74.02+79.02)</t>
  </si>
  <si>
    <t>49.02</t>
  </si>
  <si>
    <t>Partea I-a SERVICII PUBLICE GENERALE
(cod 51.02+54.02+55.02+56.02)</t>
  </si>
  <si>
    <t>50.02</t>
  </si>
  <si>
    <t>Autorităţi publice şi acţiuni externe
 (cod 51.02.01)</t>
  </si>
  <si>
    <t>51.02</t>
  </si>
  <si>
    <t>Autorităţi executive şi legislative 
(cod 51.02.01.03)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</si>
  <si>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</si>
  <si>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</si>
  <si>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</si>
  <si>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</si>
  <si>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</si>
  <si>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</si>
  <si>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</si>
  <si>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</si>
  <si>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</si>
  <si>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</si>
  <si>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</si>
  <si>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</si>
  <si>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</si>
  <si>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</si>
  <si>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</si>
  <si>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</si>
  <si>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</si>
  <si>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</si>
  <si>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</si>
  <si>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</si>
  <si>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</si>
  <si>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</si>
  <si>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</si>
  <si>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</si>
  <si>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</si>
  <si>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</si>
  <si>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Partea a II-a APĂRARE, ORDINE PUBLICĂ ŞI SIGURANŢĂ NAŢIONALĂ (60.02+61.02)</t>
  </si>
  <si>
    <t>59.02</t>
  </si>
  <si>
    <t>Apărare (cod 60.02.02)</t>
  </si>
  <si>
    <t>60.02</t>
  </si>
  <si>
    <t>Aparare nationala</t>
  </si>
  <si>
    <t>60.02.02</t>
  </si>
  <si>
    <t>Ordine publică şi siguranţă naţională 
(cod 61.02.03 +61.02.05+ 61.02.50)</t>
  </si>
  <si>
    <t>61.02</t>
  </si>
  <si>
    <t>Ordine publică (cod 61.02.03.04)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</si>
  <si>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</si>
  <si>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</si>
  <si>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</si>
  <si>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</si>
  <si>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</si>
  <si>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</si>
  <si>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</si>
  <si>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Partea a III-a CHELTUIELI SOCIAL-CULTURALE
( cod 65.02+66.02+67.02+68.02)</t>
  </si>
  <si>
    <t>63.02</t>
  </si>
  <si>
    <t>Învăţământ
 (cod 65.02.03 la 65.02.05+65.02.07+65.02.11+65.02.50)</t>
  </si>
  <si>
    <t>65.02</t>
  </si>
  <si>
    <t>Învăţământ preşcolar şi primar 
(cod 65.02.03.01+65.02.03.02)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</si>
  <si>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</si>
  <si>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</si>
  <si>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</si>
  <si>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</si>
  <si>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</si>
  <si>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Învăţământ secundar
 (cod 65.02.04.01 la 65.02.04.03)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</si>
  <si>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</si>
  <si>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</si>
  <si>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</si>
  <si>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</si>
  <si>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</si>
  <si>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</si>
  <si>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</si>
  <si>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</si>
  <si>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</si>
  <si>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Învăţământ nedefinibil prin nivel 
(cod 65.02.07.04)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</si>
  <si>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</si>
  <si>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</si>
  <si>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</si>
  <si>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</si>
  <si>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</si>
  <si>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</si>
  <si>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</si>
  <si>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</si>
  <si>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</si>
  <si>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Alte cheltuieli în domeniul învăţământului</t>
  </si>
  <si>
    <t>65.02.50</t>
  </si>
  <si>
    <t>Sănătate (cod 66.02.06+66.02.08+66.02.50)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</si>
  <si>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</si>
  <si>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</si>
  <si>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</si>
  <si>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</si>
  <si>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</si>
  <si>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</si>
  <si>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</si>
  <si>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</si>
  <si>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</si>
  <si>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Alte cheltuieli în domeniul sănătăţii
 (cod 66.02.50.50)</t>
  </si>
  <si>
    <t>66.02.50</t>
  </si>
  <si>
    <t xml:space="preserve">    Alte instituţii şi acţiuni sanitare</t>
  </si>
  <si>
    <t>66.02.50.50</t>
  </si>
  <si>
    <t>Cultură, recreere şi religie
 (cod 67.02.03+67.02.05+67.02.06+67.02.50)</t>
  </si>
  <si>
    <t>67.02</t>
  </si>
  <si>
    <t>Servicii culturale (cod 67.02.03.02 la 67.02.03.08+67.02.03.12+67.02.03.30)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</si>
  <si>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</si>
  <si>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</si>
  <si>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</si>
  <si>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</si>
  <si>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</si>
  <si>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</si>
  <si>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</si>
  <si>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</si>
  <si>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</si>
  <si>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</si>
  <si>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</si>
  <si>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</si>
  <si>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</si>
  <si>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</si>
  <si>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</si>
  <si>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</si>
  <si>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</si>
  <si>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 xml:space="preserve">    Alte servicii culturale</t>
  </si>
  <si>
    <t>67.02.03.30</t>
  </si>
  <si>
    <t>Servicii recreative şi sportive 
(cod 67.02.05.01 la 67.02.05.03)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</si>
  <si>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</si>
  <si>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</si>
  <si>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</si>
  <si>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</si>
  <si>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</si>
  <si>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</si>
  <si>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</si>
  <si>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</si>
  <si>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</si>
  <si>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</si>
  <si>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</si>
  <si>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Asigurări şi asistenţă socială 
(cod 68.02.04 la 68.02.06+68.02.10+68.02.11+68.02.12+68.02.15+68.02.50)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</si>
  <si>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</si>
  <si>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</si>
  <si>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</si>
  <si>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</si>
  <si>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</si>
  <si>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</si>
  <si>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</si>
  <si>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</si>
  <si>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</si>
  <si>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</si>
  <si>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</si>
  <si>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</si>
  <si>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</si>
  <si>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</si>
  <si>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</si>
  <si>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Prevenirea excluderii sociale 
(cod 68.02.15.01+68.02.15.02)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</si>
  <si>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</si>
  <si>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</si>
  <si>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</si>
  <si>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</si>
  <si>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</si>
  <si>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</si>
  <si>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</si>
  <si>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Alte cheltuieli în domeniul  asistenţei sociale</t>
  </si>
  <si>
    <t>68.02.50.50</t>
  </si>
  <si>
    <t>Partea a IV-a SERVICII ŞI DEZVOLTARE PUBLICĂ, LOCUINŢE, MEDIU ŞI APE (cod 70.02+74.02)</t>
  </si>
  <si>
    <t>Locuinţe, servicii şi dezvoltare publică 
(cod 70.02.03+70.02.05 la 70.02.07+70.02.50)</t>
  </si>
  <si>
    <t>70.02</t>
  </si>
  <si>
    <t>Locuinţe (cod 70.02.03.01+70.02.03.30)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</si>
  <si>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</si>
  <si>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</si>
  <si>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</si>
  <si>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</si>
  <si>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</si>
  <si>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Alimentări cu apă şi amenajări hidrotehnice 
(cod 70.02.05.01+70.02.05.02)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</si>
  <si>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</si>
  <si>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</si>
  <si>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</si>
  <si>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</si>
  <si>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</si>
  <si>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</si>
  <si>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</si>
  <si>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</si>
  <si>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</si>
  <si>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</si>
  <si>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</si>
  <si>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Protecţia mediului (cod 74.02.03+74.02.05+74.02.06)</t>
  </si>
  <si>
    <t>74.02</t>
  </si>
  <si>
    <t xml:space="preserve">Reducerea şi controlul poluării </t>
  </si>
  <si>
    <t>74.02.03</t>
  </si>
  <si>
    <t>Salubritate şi gestiunea deşeurilor
(cod 74.02.05.01+74.02.05.02)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</si>
  <si>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</si>
  <si>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</si>
  <si>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</si>
  <si>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</si>
  <si>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</si>
  <si>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</si>
  <si>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</si>
  <si>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Partea a V-a ACŢIUNI ECONOMICE  (80.02+81.02+83.02+84.02+87.02)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</si>
  <si>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</si>
  <si>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</si>
  <si>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</si>
  <si>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</si>
  <si>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</si>
  <si>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</si>
  <si>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</si>
  <si>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</si>
  <si>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</si>
  <si>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</si>
  <si>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</si>
  <si>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</si>
  <si>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</si>
  <si>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</si>
  <si>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</si>
  <si>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</si>
  <si>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</si>
  <si>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</si>
  <si>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</si>
  <si>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</si>
  <si>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</si>
  <si>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Agricultură, silvicultură, piscicultură şi vânătoare
 (cod 83.02.03)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</si>
  <si>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</si>
  <si>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</si>
  <si>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</si>
  <si>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</si>
  <si>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</si>
  <si>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</si>
  <si>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</si>
  <si>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</si>
  <si>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</si>
  <si>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Transporturi (cod 84.02.03+84.02.06+84.02.50)</t>
  </si>
  <si>
    <t>84.02</t>
  </si>
  <si>
    <t>Transport rutier (cod 84.02.03.01 la 84.02.03.03)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</si>
  <si>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</si>
  <si>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</si>
  <si>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</si>
  <si>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</si>
  <si>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</si>
  <si>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</si>
  <si>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</si>
  <si>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</si>
  <si>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</si>
  <si>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</si>
  <si>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</si>
  <si>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</si>
  <si>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</si>
  <si>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</si>
  <si>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</si>
  <si>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</si>
  <si>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</si>
  <si>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</si>
  <si>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</si>
  <si>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</si>
  <si>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</si>
  <si>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</si>
  <si>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</si>
  <si>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</si>
  <si>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</si>
  <si>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</si>
  <si>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</si>
  <si>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</si>
  <si>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</si>
  <si>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t>99.02</t>
  </si>
  <si>
    <t>CHELTUIELILE SECŢIUNII DE FUNCŢIONARE 
(cod 50.02+59.02+63.02+70.02+74.02+79.02)</t>
  </si>
  <si>
    <t>Partea I-a SERVICII PUBLICE GENERALE 
(cod 51.02+54.02+55.02+56.02)</t>
  </si>
  <si>
    <t>Autorităţi publice şi acţiuni externe (cod 51.02.01)</t>
  </si>
  <si>
    <t>Autorităţi executive şi legislative (cod 51.02.01.03)</t>
  </si>
  <si>
    <t>Autorităţi executive</t>
  </si>
  <si>
    <t>Alte servicii publice generale (cod 54.02.05 la 54.02.07+54.02.10+54.02.50)</t>
  </si>
  <si>
    <t>Fond de rezervă bugetară la dispoziţia autorităţilor locale</t>
  </si>
  <si>
    <t>Apărare naţională</t>
  </si>
  <si>
    <t>Ordine publică şi siguranţă naţională
 (cod 61.02.03+61.02.05+61.02.50)</t>
  </si>
  <si>
    <t>Învăţământ preşcolar şi primar (cod 65.02.03.01+65.02.03.02)</t>
  </si>
  <si>
    <t>Învăţământ secundar (cod 65.02.04.01 la 65.02.04.03)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</si>
  <si>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</si>
  <si>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</si>
  <si>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</si>
  <si>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>Cultură, recreere şi religie (cod 67.02.03+67.02.05+67.02.06+67.02.50)</t>
  </si>
  <si>
    <t xml:space="preserve">    Biblioteci publice comunale, orăşeneşti, municipale </t>
  </si>
  <si>
    <t>Servicii recreative şi sportive (cod 67.02.05.01 la 67.02.05.03)</t>
  </si>
  <si>
    <t>Alte servicii în domeniile culturii, recreerii si religiei</t>
  </si>
  <si>
    <t xml:space="preserve"> Asigurări şi asistenţă socială (cod 68.02.04 la 68.02.06 +68.02.10+68.02.11+68.02.12+68.02.15+68.02.50)</t>
  </si>
  <si>
    <t>Locuinţe, servicii şi dezvoltare publică (cod 70.02.03+70.02.05 la 70.02.07+70.02.50)</t>
  </si>
  <si>
    <t>Alimentare cu apă şi amenajări hidrotehnice (cod 70.02.05.01+70.02.05.02)</t>
  </si>
  <si>
    <t>Salubritate şi gestiunea deşeurilor (cod 74.02.05.01+74.02.05.02)</t>
  </si>
  <si>
    <t>Acţiuni generale economice şi comerciale (cod 80.02.01.06+ 80.02.01.09+ 80.02.01.10+ 80.02.01.30)</t>
  </si>
  <si>
    <t>Combustibili şi energie
 (cod 81.02.06+81.02.07+81.02.50)</t>
  </si>
  <si>
    <t>Agricultură, silvicultură, piscicultură şi vânătoare 
(cod 83.02.03)</t>
  </si>
  <si>
    <t>Transport rutier 
(cod 84.02.03.01 la cod 84.02.03.03)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</si>
  <si>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</si>
  <si>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</si>
  <si>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</si>
  <si>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</si>
  <si>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t>CHELTUIELILE SECŢIUNII DE DEZVOLTARE 
(cod 50.02+59.02+63.02+70.02+74.02+79.02)</t>
  </si>
  <si>
    <t>Partea I-a SERVICII PUBLICE GENERALE
 (cod 51.02+54.02)</t>
  </si>
  <si>
    <t>Ordine publică şi siguranţă naţională 
(cod 61.02.03+61.02.05+61.02.50)</t>
  </si>
  <si>
    <t>Partea a III-a CHELTUIELI SOCIAL-CULTURALE
 (cod 65.02+66.02+67.02+68.02)</t>
  </si>
  <si>
    <t>Învăţământ 
(cod 65.02.03 la 65.02.05+65.02.07+65.02.11+65.02.50)</t>
  </si>
  <si>
    <t xml:space="preserve">   Învăţământ special</t>
  </si>
  <si>
    <t>Sănătate 
(cod 66.02.06+66.02.08+66.02.50)</t>
  </si>
  <si>
    <t>Alte cheltuieli în domeniul sănătăţii (cod 66.02.50.50)</t>
  </si>
  <si>
    <t>Cultură, recreere şi religie 
(cod 67.02.03+67.02.05+67.02.06+67.02.50)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</si>
  <si>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</si>
  <si>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</si>
  <si>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</si>
  <si>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Partea a IV-a SERVICII ŞI DEZVOLTARE PUBLICĂ, LOCUINŢE, MEDIU ŞI APE
 (cod 70.02+74.02)</t>
  </si>
  <si>
    <t>Alimentări cu apă şi amenajări hidrotehnice (cod 70.02.05.01+70.02.05.02)</t>
  </si>
  <si>
    <t>Salubritate şi gestiunea deşeurilor 
(cod 74.02.05.01+74.02.05.02)</t>
  </si>
  <si>
    <t>Partea aV-a ACŢIUNI ECONOMICE  (80.02+81.02+83.02+84.02+87.02)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</si>
  <si>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</si>
  <si>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</si>
  <si>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</si>
  <si>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t>ORDONATOR PRINCIPAL CREDITE</t>
  </si>
  <si>
    <t>DIRECTOR ECONOMIC</t>
  </si>
  <si>
    <t>SEF SERVICIU</t>
  </si>
  <si>
    <t>ec.Lucia Ursu</t>
  </si>
  <si>
    <t>ec.Terezia Borbei</t>
  </si>
  <si>
    <t xml:space="preserve">Anexa 2 </t>
  </si>
  <si>
    <t>Credite de angajament initiale</t>
  </si>
  <si>
    <t>PREVEDERI INITIALE</t>
  </si>
  <si>
    <t>PREVEDERI DEFINITIVE</t>
  </si>
  <si>
    <r>
      <t>Deficit</t>
    </r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(cod 49.02-00.01)</t>
    </r>
  </si>
  <si>
    <r>
      <t>Deficit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(cod 49.02-00.01)</t>
    </r>
  </si>
  <si>
    <r>
      <t xml:space="preserve">DEFICIT </t>
    </r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(cod 49.02-00.01)</t>
    </r>
  </si>
  <si>
    <r>
      <t>Keresk</t>
    </r>
    <r>
      <rPr>
        <sz val="10"/>
        <rFont val="Arial"/>
        <family val="2"/>
        <charset val="238"/>
      </rPr>
      <t>ényi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  <charset val="238"/>
      </rPr>
      <t>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</si>
</sst>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RomHelvetica"/>
    </font>
    <font>
      <b/>
      <sz val="10"/>
      <name val="Arial"/>
      <family val="2"/>
    </font>
    <font>
      <b/>
      <sz val="10"/>
      <name val="RomHelvetica"/>
      <charset val="238"/>
    </font>
    <font>
      <sz val="10"/>
      <color theme="0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2"/>
      <name val="Arial"/>
      <family val="2"/>
      <charset val="238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RomHelvetica"/>
    </font>
    <font>
      <b/>
      <i/>
      <sz val="11"/>
      <name val="Arial"/>
      <family val="2"/>
    </font>
    <font>
      <b/>
      <sz val="12"/>
      <name val="RomHelvetica"/>
    </font>
    <font>
      <b/>
      <sz val="12"/>
      <color indexed="8"/>
      <name val="Arial"/>
      <family val="2"/>
      <charset val="238"/>
    </font>
    <font>
      <sz val="12"/>
      <name val="RomHelvetica"/>
      <charset val="238"/>
    </font>
    <font>
      <u/>
      <sz val="12"/>
      <name val="Arial"/>
      <family val="2"/>
    </font>
    <font>
      <b/>
      <i/>
      <sz val="8"/>
      <name val="Arial"/>
      <family val="2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RomHelvetica"/>
      <charset val="238"/>
    </font>
    <font>
      <vertAlign val="superscript"/>
      <sz val="9"/>
      <name val="Arial"/>
      <family val="2"/>
      <charset val="238"/>
    </font>
    <font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6">
    <xf numFmtId="0" fontId="0" fillId="0" borderId="0" xfId="0"/>
    <xf numFmtId="0" fontId="2" fillId="0" borderId="0" xfId="0" applyFont="1" applyAlignment="1">
      <alignment horizontal="right" vertical="top" wrapText="1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3" fontId="7" fillId="2" borderId="0" xfId="0" quotePrefix="1" applyNumberFormat="1" applyFont="1" applyFill="1" applyAlignment="1">
      <alignment horizontal="center" wrapText="1"/>
    </xf>
    <xf numFmtId="0" fontId="9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3" fontId="13" fillId="3" borderId="6" xfId="0" applyNumberFormat="1" applyFont="1" applyFill="1" applyBorder="1" applyAlignment="1">
      <alignment horizontal="center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center" vertical="center" wrapText="1"/>
    </xf>
    <xf numFmtId="3" fontId="15" fillId="3" borderId="8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top" wrapText="1"/>
    </xf>
    <xf numFmtId="3" fontId="14" fillId="4" borderId="6" xfId="0" applyNumberFormat="1" applyFont="1" applyFill="1" applyBorder="1" applyAlignment="1">
      <alignment horizontal="right" vertical="top" wrapText="1"/>
    </xf>
    <xf numFmtId="3" fontId="15" fillId="4" borderId="8" xfId="0" applyNumberFormat="1" applyFont="1" applyFill="1" applyBorder="1" applyAlignment="1">
      <alignment horizontal="right" vertical="top" wrapText="1"/>
    </xf>
    <xf numFmtId="0" fontId="5" fillId="5" borderId="6" xfId="0" quotePrefix="1" applyFont="1" applyFill="1" applyBorder="1" applyAlignment="1">
      <alignment horizontal="center" vertical="top" wrapText="1"/>
    </xf>
    <xf numFmtId="3" fontId="14" fillId="5" borderId="6" xfId="0" applyNumberFormat="1" applyFont="1" applyFill="1" applyBorder="1" applyAlignment="1">
      <alignment horizontal="right" vertical="top" wrapText="1"/>
    </xf>
    <xf numFmtId="3" fontId="15" fillId="5" borderId="8" xfId="0" applyNumberFormat="1" applyFont="1" applyFill="1" applyBorder="1" applyAlignment="1">
      <alignment horizontal="right" vertical="top" wrapText="1"/>
    </xf>
    <xf numFmtId="0" fontId="16" fillId="6" borderId="6" xfId="0" quotePrefix="1" applyFont="1" applyFill="1" applyBorder="1" applyAlignment="1">
      <alignment horizontal="center" vertical="top" wrapText="1"/>
    </xf>
    <xf numFmtId="3" fontId="17" fillId="6" borderId="6" xfId="0" applyNumberFormat="1" applyFont="1" applyFill="1" applyBorder="1" applyAlignment="1">
      <alignment horizontal="right" vertical="top" wrapText="1"/>
    </xf>
    <xf numFmtId="3" fontId="18" fillId="6" borderId="8" xfId="0" applyNumberFormat="1" applyFont="1" applyFill="1" applyBorder="1" applyAlignment="1">
      <alignment horizontal="right" vertical="top" wrapText="1"/>
    </xf>
    <xf numFmtId="0" fontId="1" fillId="0" borderId="6" xfId="0" quotePrefix="1" applyFont="1" applyBorder="1" applyAlignment="1">
      <alignment horizontal="center" vertical="top" wrapText="1"/>
    </xf>
    <xf numFmtId="3" fontId="19" fillId="0" borderId="6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3" fontId="20" fillId="0" borderId="8" xfId="0" applyNumberFormat="1" applyFont="1" applyBorder="1" applyAlignment="1">
      <alignment horizontal="right" vertical="top" wrapText="1"/>
    </xf>
    <xf numFmtId="3" fontId="15" fillId="5" borderId="6" xfId="0" applyNumberFormat="1" applyFont="1" applyFill="1" applyBorder="1" applyAlignment="1">
      <alignment horizontal="right" vertical="top" wrapText="1"/>
    </xf>
    <xf numFmtId="3" fontId="19" fillId="0" borderId="6" xfId="0" applyNumberFormat="1" applyFont="1" applyBorder="1" applyAlignment="1">
      <alignment horizontal="center" vertical="top" wrapText="1"/>
    </xf>
    <xf numFmtId="3" fontId="21" fillId="0" borderId="6" xfId="0" applyNumberFormat="1" applyFont="1" applyBorder="1" applyAlignment="1">
      <alignment horizontal="center" vertical="top" wrapText="1"/>
    </xf>
    <xf numFmtId="3" fontId="21" fillId="0" borderId="6" xfId="0" applyNumberFormat="1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vertical="top" wrapText="1"/>
    </xf>
    <xf numFmtId="3" fontId="20" fillId="0" borderId="6" xfId="0" applyNumberFormat="1" applyFont="1" applyBorder="1" applyAlignment="1">
      <alignment vertical="top"/>
    </xf>
    <xf numFmtId="3" fontId="20" fillId="0" borderId="8" xfId="0" applyNumberFormat="1" applyFont="1" applyBorder="1"/>
    <xf numFmtId="0" fontId="1" fillId="0" borderId="6" xfId="0" applyFont="1" applyBorder="1" applyAlignment="1">
      <alignment horizontal="center" vertical="top" wrapText="1"/>
    </xf>
    <xf numFmtId="3" fontId="18" fillId="6" borderId="6" xfId="0" applyNumberFormat="1" applyFont="1" applyFill="1" applyBorder="1" applyAlignment="1">
      <alignment horizontal="right" vertical="top" wrapText="1"/>
    </xf>
    <xf numFmtId="3" fontId="20" fillId="0" borderId="6" xfId="0" applyNumberFormat="1" applyFont="1" applyBorder="1" applyAlignment="1">
      <alignment horizontal="right" vertical="top" wrapText="1"/>
    </xf>
    <xf numFmtId="3" fontId="19" fillId="2" borderId="6" xfId="0" applyNumberFormat="1" applyFont="1" applyFill="1" applyBorder="1" applyAlignment="1">
      <alignment horizontal="right" vertical="top" wrapText="1"/>
    </xf>
    <xf numFmtId="3" fontId="14" fillId="0" borderId="6" xfId="0" applyNumberFormat="1" applyFont="1" applyBorder="1" applyAlignment="1">
      <alignment horizontal="right" vertical="top" wrapText="1"/>
    </xf>
    <xf numFmtId="3" fontId="15" fillId="0" borderId="8" xfId="0" applyNumberFormat="1" applyFont="1" applyBorder="1" applyAlignment="1">
      <alignment horizontal="right" vertical="top" wrapText="1"/>
    </xf>
    <xf numFmtId="0" fontId="1" fillId="4" borderId="6" xfId="0" applyFont="1" applyFill="1" applyBorder="1" applyAlignment="1">
      <alignment horizontal="center" vertical="top" wrapText="1"/>
    </xf>
    <xf numFmtId="3" fontId="13" fillId="4" borderId="6" xfId="0" applyNumberFormat="1" applyFont="1" applyFill="1" applyBorder="1" applyAlignment="1">
      <alignment horizontal="right" vertical="top" wrapText="1"/>
    </xf>
    <xf numFmtId="3" fontId="13" fillId="5" borderId="6" xfId="0" applyNumberFormat="1" applyFont="1" applyFill="1" applyBorder="1" applyAlignment="1">
      <alignment horizontal="right" vertical="top" wrapText="1"/>
    </xf>
    <xf numFmtId="3" fontId="22" fillId="6" borderId="6" xfId="0" applyNumberFormat="1" applyFont="1" applyFill="1" applyBorder="1" applyAlignment="1">
      <alignment horizontal="right" vertical="top" wrapText="1"/>
    </xf>
    <xf numFmtId="3" fontId="19" fillId="4" borderId="6" xfId="0" applyNumberFormat="1" applyFont="1" applyFill="1" applyBorder="1" applyAlignment="1">
      <alignment horizontal="center" vertical="top" wrapText="1"/>
    </xf>
    <xf numFmtId="3" fontId="21" fillId="4" borderId="6" xfId="0" applyNumberFormat="1" applyFont="1" applyFill="1" applyBorder="1" applyAlignment="1">
      <alignment horizontal="center" vertical="top" wrapText="1"/>
    </xf>
    <xf numFmtId="3" fontId="21" fillId="4" borderId="6" xfId="0" applyNumberFormat="1" applyFont="1" applyFill="1" applyBorder="1" applyAlignment="1">
      <alignment horizontal="center" vertical="center" wrapText="1"/>
    </xf>
    <xf numFmtId="3" fontId="21" fillId="4" borderId="6" xfId="0" applyNumberFormat="1" applyFont="1" applyFill="1" applyBorder="1" applyAlignment="1">
      <alignment vertical="top" wrapText="1"/>
    </xf>
    <xf numFmtId="3" fontId="19" fillId="4" borderId="6" xfId="0" applyNumberFormat="1" applyFont="1" applyFill="1" applyBorder="1" applyAlignment="1">
      <alignment vertical="top" wrapText="1"/>
    </xf>
    <xf numFmtId="3" fontId="20" fillId="4" borderId="6" xfId="0" applyNumberFormat="1" applyFont="1" applyFill="1" applyBorder="1" applyAlignment="1">
      <alignment vertical="top"/>
    </xf>
    <xf numFmtId="3" fontId="20" fillId="4" borderId="8" xfId="0" applyNumberFormat="1" applyFont="1" applyFill="1" applyBorder="1"/>
    <xf numFmtId="0" fontId="1" fillId="0" borderId="6" xfId="0" quotePrefix="1" applyFont="1" applyBorder="1" applyAlignment="1">
      <alignment horizontal="center" vertical="top"/>
    </xf>
    <xf numFmtId="3" fontId="20" fillId="0" borderId="6" xfId="0" applyNumberFormat="1" applyFont="1" applyBorder="1" applyAlignment="1">
      <alignment horizontal="center" vertical="top"/>
    </xf>
    <xf numFmtId="3" fontId="20" fillId="0" borderId="6" xfId="0" applyNumberFormat="1" applyFont="1" applyBorder="1"/>
    <xf numFmtId="3" fontId="20" fillId="0" borderId="6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vertical="top" wrapText="1"/>
    </xf>
    <xf numFmtId="0" fontId="5" fillId="3" borderId="9" xfId="0" applyFont="1" applyFill="1" applyBorder="1" applyAlignment="1">
      <alignment horizontal="center" vertical="top" wrapText="1"/>
    </xf>
    <xf numFmtId="3" fontId="14" fillId="3" borderId="9" xfId="0" applyNumberFormat="1" applyFont="1" applyFill="1" applyBorder="1" applyAlignment="1">
      <alignment horizontal="right" vertical="center" wrapText="1"/>
    </xf>
    <xf numFmtId="3" fontId="13" fillId="3" borderId="9" xfId="0" applyNumberFormat="1" applyFont="1" applyFill="1" applyBorder="1" applyAlignment="1">
      <alignment horizontal="right" vertical="center" wrapText="1"/>
    </xf>
    <xf numFmtId="3" fontId="15" fillId="3" borderId="9" xfId="0" applyNumberFormat="1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center" vertical="top" wrapText="1"/>
    </xf>
    <xf numFmtId="3" fontId="14" fillId="4" borderId="7" xfId="0" applyNumberFormat="1" applyFont="1" applyFill="1" applyBorder="1" applyAlignment="1">
      <alignment horizontal="right" vertical="center" wrapText="1"/>
    </xf>
    <xf numFmtId="3" fontId="15" fillId="4" borderId="11" xfId="0" applyNumberFormat="1" applyFont="1" applyFill="1" applyBorder="1" applyAlignment="1">
      <alignment horizontal="right" vertical="center" wrapText="1"/>
    </xf>
    <xf numFmtId="3" fontId="14" fillId="5" borderId="6" xfId="0" applyNumberFormat="1" applyFont="1" applyFill="1" applyBorder="1" applyAlignment="1">
      <alignment horizontal="right" vertical="center" wrapText="1"/>
    </xf>
    <xf numFmtId="3" fontId="15" fillId="5" borderId="8" xfId="0" applyNumberFormat="1" applyFont="1" applyFill="1" applyBorder="1" applyAlignment="1">
      <alignment horizontal="right" vertical="center" wrapText="1"/>
    </xf>
    <xf numFmtId="3" fontId="17" fillId="6" borderId="6" xfId="0" applyNumberFormat="1" applyFont="1" applyFill="1" applyBorder="1" applyAlignment="1">
      <alignment horizontal="right" vertical="center" wrapText="1"/>
    </xf>
    <xf numFmtId="3" fontId="18" fillId="6" borderId="8" xfId="0" applyNumberFormat="1" applyFont="1" applyFill="1" applyBorder="1" applyAlignment="1">
      <alignment horizontal="right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21" fillId="7" borderId="6" xfId="0" applyNumberFormat="1" applyFont="1" applyFill="1" applyBorder="1" applyAlignment="1">
      <alignment horizontal="right" vertical="center" wrapText="1"/>
    </xf>
    <xf numFmtId="3" fontId="20" fillId="7" borderId="8" xfId="0" applyNumberFormat="1" applyFont="1" applyFill="1" applyBorder="1" applyAlignment="1">
      <alignment horizontal="right" vertical="center"/>
    </xf>
    <xf numFmtId="3" fontId="14" fillId="5" borderId="6" xfId="0" applyNumberFormat="1" applyFont="1" applyFill="1" applyBorder="1" applyAlignment="1">
      <alignment vertical="center" wrapText="1"/>
    </xf>
    <xf numFmtId="3" fontId="15" fillId="5" borderId="8" xfId="0" applyNumberFormat="1" applyFont="1" applyFill="1" applyBorder="1" applyAlignment="1">
      <alignment vertical="center" wrapText="1"/>
    </xf>
    <xf numFmtId="3" fontId="21" fillId="0" borderId="6" xfId="0" applyNumberFormat="1" applyFont="1" applyBorder="1" applyAlignment="1">
      <alignment horizontal="right" vertical="center" wrapText="1"/>
    </xf>
    <xf numFmtId="3" fontId="20" fillId="0" borderId="8" xfId="0" applyNumberFormat="1" applyFont="1" applyBorder="1" applyAlignment="1">
      <alignment horizontal="center" vertical="center"/>
    </xf>
    <xf numFmtId="3" fontId="20" fillId="7" borderId="6" xfId="0" applyNumberFormat="1" applyFont="1" applyFill="1" applyBorder="1" applyAlignment="1">
      <alignment horizontal="right" vertical="top"/>
    </xf>
    <xf numFmtId="3" fontId="14" fillId="5" borderId="6" xfId="0" applyNumberFormat="1" applyFont="1" applyFill="1" applyBorder="1" applyAlignment="1">
      <alignment horizontal="center" vertical="center" wrapText="1"/>
    </xf>
    <xf numFmtId="3" fontId="23" fillId="5" borderId="6" xfId="0" applyNumberFormat="1" applyFont="1" applyFill="1" applyBorder="1" applyAlignment="1">
      <alignment horizontal="right" vertical="center" wrapText="1"/>
    </xf>
    <xf numFmtId="3" fontId="24" fillId="5" borderId="8" xfId="0" applyNumberFormat="1" applyFont="1" applyFill="1" applyBorder="1" applyAlignment="1">
      <alignment horizontal="right" vertical="center"/>
    </xf>
    <xf numFmtId="3" fontId="14" fillId="4" borderId="6" xfId="0" applyNumberFormat="1" applyFont="1" applyFill="1" applyBorder="1" applyAlignment="1">
      <alignment horizontal="right" vertical="center" wrapText="1"/>
    </xf>
    <xf numFmtId="3" fontId="15" fillId="4" borderId="8" xfId="0" applyNumberFormat="1" applyFont="1" applyFill="1" applyBorder="1" applyAlignment="1">
      <alignment horizontal="right" vertical="center" wrapText="1"/>
    </xf>
    <xf numFmtId="3" fontId="20" fillId="0" borderId="8" xfId="0" applyNumberFormat="1" applyFont="1" applyBorder="1" applyAlignment="1">
      <alignment horizontal="right" vertical="center"/>
    </xf>
    <xf numFmtId="3" fontId="17" fillId="6" borderId="6" xfId="0" applyNumberFormat="1" applyFont="1" applyFill="1" applyBorder="1" applyAlignment="1">
      <alignment vertical="center" wrapText="1"/>
    </xf>
    <xf numFmtId="3" fontId="18" fillId="6" borderId="8" xfId="0" applyNumberFormat="1" applyFont="1" applyFill="1" applyBorder="1" applyAlignment="1">
      <alignment vertical="center" wrapText="1"/>
    </xf>
    <xf numFmtId="3" fontId="21" fillId="6" borderId="6" xfId="0" applyNumberFormat="1" applyFont="1" applyFill="1" applyBorder="1" applyAlignment="1">
      <alignment horizontal="right" vertical="center" wrapText="1"/>
    </xf>
    <xf numFmtId="3" fontId="19" fillId="0" borderId="6" xfId="0" applyNumberFormat="1" applyFont="1" applyBorder="1" applyAlignment="1">
      <alignment horizontal="right" vertical="center" wrapText="1"/>
    </xf>
    <xf numFmtId="3" fontId="21" fillId="0" borderId="12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right" vertical="center"/>
    </xf>
    <xf numFmtId="3" fontId="25" fillId="7" borderId="6" xfId="0" applyNumberFormat="1" applyFont="1" applyFill="1" applyBorder="1" applyAlignment="1">
      <alignment horizontal="right" vertical="center" wrapText="1"/>
    </xf>
    <xf numFmtId="3" fontId="5" fillId="5" borderId="6" xfId="0" applyNumberFormat="1" applyFont="1" applyFill="1" applyBorder="1" applyAlignment="1">
      <alignment horizontal="right" vertical="center" wrapText="1"/>
    </xf>
    <xf numFmtId="3" fontId="16" fillId="6" borderId="6" xfId="0" applyNumberFormat="1" applyFont="1" applyFill="1" applyBorder="1" applyAlignment="1">
      <alignment horizontal="right" vertical="center" wrapText="1"/>
    </xf>
    <xf numFmtId="3" fontId="15" fillId="5" borderId="6" xfId="0" applyNumberFormat="1" applyFont="1" applyFill="1" applyBorder="1" applyAlignment="1">
      <alignment horizontal="right" vertical="center" wrapText="1"/>
    </xf>
    <xf numFmtId="0" fontId="1" fillId="2" borderId="6" xfId="0" quotePrefix="1" applyFont="1" applyFill="1" applyBorder="1" applyAlignment="1">
      <alignment horizontal="center" vertical="top" wrapText="1"/>
    </xf>
    <xf numFmtId="3" fontId="21" fillId="0" borderId="6" xfId="0" applyNumberFormat="1" applyFont="1" applyBorder="1" applyAlignment="1">
      <alignment vertical="center" wrapText="1"/>
    </xf>
    <xf numFmtId="3" fontId="20" fillId="0" borderId="8" xfId="0" applyNumberFormat="1" applyFont="1" applyBorder="1" applyAlignment="1">
      <alignment vertical="center"/>
    </xf>
    <xf numFmtId="3" fontId="21" fillId="2" borderId="6" xfId="0" applyNumberFormat="1" applyFont="1" applyFill="1" applyBorder="1" applyAlignment="1">
      <alignment horizontal="center" vertical="center" wrapText="1"/>
    </xf>
    <xf numFmtId="3" fontId="20" fillId="7" borderId="8" xfId="0" applyNumberFormat="1" applyFont="1" applyFill="1" applyBorder="1" applyAlignment="1">
      <alignment vertical="center"/>
    </xf>
    <xf numFmtId="3" fontId="18" fillId="6" borderId="6" xfId="0" applyNumberFormat="1" applyFont="1" applyFill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right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3" fontId="21" fillId="8" borderId="6" xfId="0" applyNumberFormat="1" applyFont="1" applyFill="1" applyBorder="1" applyAlignment="1">
      <alignment horizontal="right" vertical="center" wrapText="1"/>
    </xf>
    <xf numFmtId="3" fontId="20" fillId="8" borderId="6" xfId="0" applyNumberFormat="1" applyFont="1" applyFill="1" applyBorder="1" applyAlignment="1">
      <alignment horizontal="right" vertical="top"/>
    </xf>
    <xf numFmtId="3" fontId="20" fillId="8" borderId="8" xfId="0" applyNumberFormat="1" applyFont="1" applyFill="1" applyBorder="1" applyAlignment="1">
      <alignment horizontal="right" vertical="center"/>
    </xf>
    <xf numFmtId="3" fontId="21" fillId="5" borderId="6" xfId="0" applyNumberFormat="1" applyFont="1" applyFill="1" applyBorder="1" applyAlignment="1">
      <alignment horizontal="right" vertical="center" wrapText="1"/>
    </xf>
    <xf numFmtId="3" fontId="20" fillId="7" borderId="8" xfId="0" applyNumberFormat="1" applyFont="1" applyFill="1" applyBorder="1" applyAlignment="1">
      <alignment horizontal="center" vertical="center"/>
    </xf>
    <xf numFmtId="3" fontId="21" fillId="0" borderId="12" xfId="0" applyNumberFormat="1" applyFont="1" applyBorder="1" applyAlignment="1">
      <alignment horizontal="right" vertical="center" wrapText="1"/>
    </xf>
    <xf numFmtId="3" fontId="23" fillId="4" borderId="6" xfId="0" applyNumberFormat="1" applyFont="1" applyFill="1" applyBorder="1" applyAlignment="1">
      <alignment horizontal="right" vertical="center" wrapText="1"/>
    </xf>
    <xf numFmtId="3" fontId="15" fillId="4" borderId="6" xfId="0" applyNumberFormat="1" applyFont="1" applyFill="1" applyBorder="1" applyAlignment="1">
      <alignment horizontal="right" vertical="top"/>
    </xf>
    <xf numFmtId="3" fontId="15" fillId="4" borderId="8" xfId="0" applyNumberFormat="1" applyFont="1" applyFill="1" applyBorder="1" applyAlignment="1">
      <alignment horizontal="right" vertical="center"/>
    </xf>
    <xf numFmtId="0" fontId="1" fillId="0" borderId="15" xfId="0" quotePrefix="1" applyFont="1" applyBorder="1" applyAlignment="1">
      <alignment horizontal="center" vertical="top"/>
    </xf>
    <xf numFmtId="3" fontId="20" fillId="0" borderId="15" xfId="0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 wrapText="1"/>
    </xf>
    <xf numFmtId="3" fontId="21" fillId="0" borderId="15" xfId="0" applyNumberFormat="1" applyFont="1" applyBorder="1" applyAlignment="1">
      <alignment horizontal="center" vertical="center" wrapText="1"/>
    </xf>
    <xf numFmtId="3" fontId="20" fillId="0" borderId="15" xfId="0" applyNumberFormat="1" applyFont="1" applyBorder="1" applyAlignment="1">
      <alignment vertical="top"/>
    </xf>
    <xf numFmtId="3" fontId="20" fillId="0" borderId="16" xfId="0" applyNumberFormat="1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top" wrapText="1"/>
    </xf>
    <xf numFmtId="3" fontId="14" fillId="3" borderId="2" xfId="0" applyNumberFormat="1" applyFont="1" applyFill="1" applyBorder="1" applyAlignment="1">
      <alignment horizontal="right" vertical="center" wrapText="1"/>
    </xf>
    <xf numFmtId="3" fontId="15" fillId="3" borderId="4" xfId="0" applyNumberFormat="1" applyFont="1" applyFill="1" applyBorder="1" applyAlignment="1">
      <alignment horizontal="right" vertical="center" wrapText="1"/>
    </xf>
    <xf numFmtId="3" fontId="1" fillId="0" borderId="6" xfId="0" quotePrefix="1" applyNumberFormat="1" applyFont="1" applyBorder="1" applyAlignment="1">
      <alignment horizontal="center" vertical="top" wrapText="1"/>
    </xf>
    <xf numFmtId="3" fontId="5" fillId="5" borderId="6" xfId="0" quotePrefix="1" applyNumberFormat="1" applyFont="1" applyFill="1" applyBorder="1" applyAlignment="1">
      <alignment horizontal="center" vertical="top" wrapText="1"/>
    </xf>
    <xf numFmtId="3" fontId="16" fillId="6" borderId="6" xfId="0" quotePrefix="1" applyNumberFormat="1" applyFont="1" applyFill="1" applyBorder="1" applyAlignment="1">
      <alignment horizontal="center" vertical="top" wrapText="1"/>
    </xf>
    <xf numFmtId="3" fontId="17" fillId="6" borderId="8" xfId="0" applyNumberFormat="1" applyFont="1" applyFill="1" applyBorder="1" applyAlignment="1">
      <alignment horizontal="right" vertical="center" wrapText="1"/>
    </xf>
    <xf numFmtId="3" fontId="14" fillId="5" borderId="8" xfId="0" applyNumberFormat="1" applyFont="1" applyFill="1" applyBorder="1" applyAlignment="1">
      <alignment horizontal="right" vertical="center" wrapText="1"/>
    </xf>
    <xf numFmtId="3" fontId="5" fillId="4" borderId="6" xfId="0" applyNumberFormat="1" applyFont="1" applyFill="1" applyBorder="1" applyAlignment="1">
      <alignment horizontal="right" vertical="center" wrapText="1"/>
    </xf>
    <xf numFmtId="3" fontId="14" fillId="4" borderId="8" xfId="0" applyNumberFormat="1" applyFont="1" applyFill="1" applyBorder="1" applyAlignment="1">
      <alignment horizontal="right" vertical="center" wrapText="1"/>
    </xf>
    <xf numFmtId="0" fontId="10" fillId="5" borderId="6" xfId="0" quotePrefix="1" applyFont="1" applyFill="1" applyBorder="1" applyAlignment="1">
      <alignment horizontal="center" vertical="top" wrapText="1"/>
    </xf>
    <xf numFmtId="0" fontId="27" fillId="6" borderId="6" xfId="0" quotePrefix="1" applyFont="1" applyFill="1" applyBorder="1" applyAlignment="1">
      <alignment horizontal="center" vertical="top" wrapText="1"/>
    </xf>
    <xf numFmtId="0" fontId="11" fillId="0" borderId="6" xfId="0" quotePrefix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3" fontId="26" fillId="0" borderId="6" xfId="0" applyNumberFormat="1" applyFont="1" applyBorder="1" applyAlignment="1">
      <alignment horizontal="right" vertical="center" wrapText="1"/>
    </xf>
    <xf numFmtId="3" fontId="19" fillId="4" borderId="6" xfId="0" applyNumberFormat="1" applyFont="1" applyFill="1" applyBorder="1" applyAlignment="1">
      <alignment horizontal="right" vertical="center" wrapText="1"/>
    </xf>
    <xf numFmtId="3" fontId="21" fillId="4" borderId="6" xfId="0" applyNumberFormat="1" applyFont="1" applyFill="1" applyBorder="1" applyAlignment="1">
      <alignment horizontal="right" vertical="center" wrapText="1"/>
    </xf>
    <xf numFmtId="3" fontId="20" fillId="4" borderId="6" xfId="0" applyNumberFormat="1" applyFont="1" applyFill="1" applyBorder="1" applyAlignment="1">
      <alignment horizontal="right" vertical="top"/>
    </xf>
    <xf numFmtId="3" fontId="20" fillId="4" borderId="8" xfId="0" applyNumberFormat="1" applyFont="1" applyFill="1" applyBorder="1" applyAlignment="1">
      <alignment horizontal="right" vertical="center"/>
    </xf>
    <xf numFmtId="3" fontId="20" fillId="0" borderId="6" xfId="0" applyNumberFormat="1" applyFont="1" applyBorder="1" applyAlignment="1">
      <alignment horizontal="right" vertical="top"/>
    </xf>
    <xf numFmtId="3" fontId="20" fillId="0" borderId="15" xfId="0" applyNumberFormat="1" applyFont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 wrapText="1"/>
    </xf>
    <xf numFmtId="3" fontId="21" fillId="0" borderId="15" xfId="0" applyNumberFormat="1" applyFont="1" applyBorder="1" applyAlignment="1">
      <alignment horizontal="right" vertical="center" wrapText="1"/>
    </xf>
    <xf numFmtId="3" fontId="20" fillId="0" borderId="15" xfId="0" applyNumberFormat="1" applyFont="1" applyBorder="1" applyAlignment="1">
      <alignment horizontal="right" vertical="top"/>
    </xf>
    <xf numFmtId="3" fontId="20" fillId="0" borderId="16" xfId="0" applyNumberFormat="1" applyFont="1" applyBorder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2" applyFont="1"/>
    <xf numFmtId="0" fontId="5" fillId="0" borderId="0" xfId="0" applyFont="1"/>
    <xf numFmtId="0" fontId="30" fillId="3" borderId="5" xfId="0" applyFont="1" applyFill="1" applyBorder="1" applyAlignment="1">
      <alignment horizontal="center" vertical="top" wrapText="1"/>
    </xf>
    <xf numFmtId="0" fontId="30" fillId="4" borderId="5" xfId="0" applyFont="1" applyFill="1" applyBorder="1" applyAlignment="1">
      <alignment horizontal="center" vertical="top" wrapText="1"/>
    </xf>
    <xf numFmtId="0" fontId="30" fillId="5" borderId="5" xfId="0" applyFont="1" applyFill="1" applyBorder="1" applyAlignment="1">
      <alignment horizontal="center" vertical="top" wrapText="1"/>
    </xf>
    <xf numFmtId="0" fontId="31" fillId="6" borderId="5" xfId="0" applyFont="1" applyFill="1" applyBorder="1" applyAlignment="1">
      <alignment horizontal="center" vertical="top" wrapText="1"/>
    </xf>
    <xf numFmtId="0" fontId="32" fillId="0" borderId="5" xfId="0" applyFont="1" applyBorder="1" applyAlignment="1">
      <alignment vertical="top" wrapText="1"/>
    </xf>
    <xf numFmtId="0" fontId="31" fillId="6" borderId="5" xfId="0" applyFont="1" applyFill="1" applyBorder="1" applyAlignment="1">
      <alignment vertical="top" wrapText="1"/>
    </xf>
    <xf numFmtId="0" fontId="32" fillId="0" borderId="5" xfId="0" applyFont="1" applyBorder="1" applyAlignment="1">
      <alignment horizontal="center" vertical="top" wrapText="1"/>
    </xf>
    <xf numFmtId="0" fontId="33" fillId="0" borderId="5" xfId="0" applyFont="1" applyBorder="1" applyAlignment="1">
      <alignment vertical="top" wrapText="1"/>
    </xf>
    <xf numFmtId="0" fontId="33" fillId="0" borderId="5" xfId="0" applyFont="1" applyBorder="1" applyAlignment="1">
      <alignment horizontal="left" wrapText="1"/>
    </xf>
    <xf numFmtId="0" fontId="30" fillId="3" borderId="9" xfId="0" applyFont="1" applyFill="1" applyBorder="1" applyAlignment="1">
      <alignment horizontal="center" vertical="top" wrapText="1"/>
    </xf>
    <xf numFmtId="0" fontId="30" fillId="4" borderId="10" xfId="0" applyFont="1" applyFill="1" applyBorder="1" applyAlignment="1">
      <alignment horizontal="center" vertical="top" wrapText="1"/>
    </xf>
    <xf numFmtId="0" fontId="33" fillId="0" borderId="14" xfId="0" applyFont="1" applyBorder="1" applyAlignment="1">
      <alignment horizontal="left" wrapText="1"/>
    </xf>
    <xf numFmtId="0" fontId="32" fillId="0" borderId="5" xfId="0" applyFont="1" applyBorder="1" applyAlignment="1">
      <alignment horizontal="left" vertical="justify" wrapText="1"/>
    </xf>
    <xf numFmtId="0" fontId="31" fillId="6" borderId="5" xfId="0" applyFont="1" applyFill="1" applyBorder="1" applyAlignment="1">
      <alignment horizontal="left" vertical="top" wrapText="1"/>
    </xf>
    <xf numFmtId="3" fontId="20" fillId="9" borderId="8" xfId="0" applyNumberFormat="1" applyFont="1" applyFill="1" applyBorder="1" applyAlignment="1">
      <alignment horizontal="right" vertical="top" wrapText="1"/>
    </xf>
    <xf numFmtId="3" fontId="21" fillId="0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top"/>
    </xf>
    <xf numFmtId="3" fontId="20" fillId="0" borderId="8" xfId="0" applyNumberFormat="1" applyFont="1" applyFill="1" applyBorder="1" applyAlignment="1">
      <alignment horizontal="right" vertical="center"/>
    </xf>
    <xf numFmtId="3" fontId="20" fillId="0" borderId="6" xfId="0" applyNumberFormat="1" applyFont="1" applyFill="1" applyBorder="1" applyAlignment="1">
      <alignment horizontal="right" vertical="top"/>
    </xf>
    <xf numFmtId="3" fontId="2" fillId="0" borderId="6" xfId="0" applyNumberFormat="1" applyFont="1" applyFill="1" applyBorder="1" applyAlignment="1">
      <alignment horizontal="right" vertical="center"/>
    </xf>
    <xf numFmtId="3" fontId="20" fillId="0" borderId="6" xfId="0" applyNumberFormat="1" applyFont="1" applyFill="1" applyBorder="1" applyAlignment="1">
      <alignment horizontal="right" vertical="center"/>
    </xf>
    <xf numFmtId="3" fontId="21" fillId="0" borderId="6" xfId="0" applyNumberFormat="1" applyFont="1" applyFill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center" vertical="center"/>
    </xf>
    <xf numFmtId="3" fontId="25" fillId="0" borderId="6" xfId="0" applyNumberFormat="1" applyFont="1" applyFill="1" applyBorder="1" applyAlignment="1">
      <alignment horizontal="right" vertical="center" wrapText="1"/>
    </xf>
    <xf numFmtId="3" fontId="19" fillId="0" borderId="6" xfId="0" quotePrefix="1" applyNumberFormat="1" applyFont="1" applyBorder="1" applyAlignment="1">
      <alignment horizontal="center" vertical="top" wrapText="1"/>
    </xf>
    <xf numFmtId="3" fontId="19" fillId="0" borderId="6" xfId="0" applyNumberFormat="1" applyFont="1" applyFill="1" applyBorder="1" applyAlignment="1">
      <alignment horizontal="right" vertical="center" wrapText="1"/>
    </xf>
    <xf numFmtId="3" fontId="20" fillId="0" borderId="6" xfId="0" quotePrefix="1" applyNumberFormat="1" applyFont="1" applyFill="1" applyBorder="1" applyAlignment="1">
      <alignment horizontal="center" vertical="top" wrapText="1"/>
    </xf>
    <xf numFmtId="3" fontId="20" fillId="0" borderId="6" xfId="0" applyNumberFormat="1" applyFont="1" applyFill="1" applyBorder="1" applyAlignment="1">
      <alignment horizontal="right" vertical="center" wrapText="1"/>
    </xf>
    <xf numFmtId="3" fontId="19" fillId="0" borderId="6" xfId="0" quotePrefix="1" applyNumberFormat="1" applyFont="1" applyBorder="1" applyAlignment="1">
      <alignment horizontal="right" vertical="top" wrapText="1"/>
    </xf>
    <xf numFmtId="3" fontId="17" fillId="6" borderId="6" xfId="0" quotePrefix="1" applyNumberFormat="1" applyFont="1" applyFill="1" applyBorder="1" applyAlignment="1">
      <alignment horizontal="center" vertical="top" wrapText="1"/>
    </xf>
    <xf numFmtId="3" fontId="19" fillId="0" borderId="6" xfId="0" quotePrefix="1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0" fontId="17" fillId="6" borderId="6" xfId="0" quotePrefix="1" applyFont="1" applyFill="1" applyBorder="1" applyAlignment="1">
      <alignment horizontal="center" vertical="top" wrapText="1"/>
    </xf>
    <xf numFmtId="0" fontId="19" fillId="0" borderId="6" xfId="0" quotePrefix="1" applyFont="1" applyBorder="1" applyAlignment="1">
      <alignment horizontal="center" vertical="top" wrapText="1"/>
    </xf>
    <xf numFmtId="3" fontId="28" fillId="0" borderId="6" xfId="0" applyNumberFormat="1" applyFont="1" applyFill="1" applyBorder="1" applyAlignment="1">
      <alignment horizontal="right" vertical="top"/>
    </xf>
    <xf numFmtId="3" fontId="17" fillId="0" borderId="6" xfId="0" applyNumberFormat="1" applyFont="1" applyFill="1" applyBorder="1" applyAlignment="1">
      <alignment horizontal="right" vertical="center" wrapText="1"/>
    </xf>
    <xf numFmtId="3" fontId="17" fillId="0" borderId="8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29" fillId="0" borderId="0" xfId="2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29" fillId="9" borderId="1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1" fontId="29" fillId="9" borderId="3" xfId="1" applyNumberFormat="1" applyFont="1" applyFill="1" applyBorder="1" applyAlignment="1">
      <alignment horizontal="center" vertical="center" wrapText="1"/>
    </xf>
    <xf numFmtId="1" fontId="29" fillId="9" borderId="7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9" borderId="2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_mach03" xfId="1" xr:uid="{2828B904-1F96-4A81-9EC8-A438165F733E}"/>
    <cellStyle name="Normal_mach31" xfId="2" xr:uid="{F31FD220-8954-4524-AAA2-543F5B71C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0">
          <cell r="C10">
            <v>111945475</v>
          </cell>
          <cell r="D10">
            <v>78453183</v>
          </cell>
          <cell r="E10">
            <v>329003416</v>
          </cell>
          <cell r="F10">
            <v>306155740</v>
          </cell>
          <cell r="G10">
            <v>265337611</v>
          </cell>
          <cell r="H10">
            <v>265337611</v>
          </cell>
          <cell r="I10">
            <v>265337611</v>
          </cell>
          <cell r="J10">
            <v>0</v>
          </cell>
        </row>
        <row r="164">
          <cell r="E164">
            <v>3015952</v>
          </cell>
          <cell r="F164">
            <v>3255524</v>
          </cell>
          <cell r="G164">
            <v>3056135</v>
          </cell>
          <cell r="H164">
            <v>3056135</v>
          </cell>
          <cell r="I164">
            <v>3056135</v>
          </cell>
          <cell r="J164">
            <v>0</v>
          </cell>
          <cell r="K164">
            <v>2833218</v>
          </cell>
        </row>
        <row r="165">
          <cell r="E165">
            <v>505290</v>
          </cell>
          <cell r="F165">
            <v>597559</v>
          </cell>
          <cell r="G165">
            <v>539029</v>
          </cell>
          <cell r="H165">
            <v>539029</v>
          </cell>
          <cell r="I165">
            <v>539029</v>
          </cell>
          <cell r="J165">
            <v>0</v>
          </cell>
          <cell r="K165">
            <v>475503</v>
          </cell>
        </row>
        <row r="166">
          <cell r="E166">
            <v>16012758</v>
          </cell>
          <cell r="F166">
            <v>18246179</v>
          </cell>
          <cell r="G166">
            <v>17718114</v>
          </cell>
          <cell r="H166">
            <v>17718114</v>
          </cell>
          <cell r="I166">
            <v>17718114</v>
          </cell>
          <cell r="J166">
            <v>0</v>
          </cell>
          <cell r="K166">
            <v>16813122</v>
          </cell>
        </row>
        <row r="167">
          <cell r="E167">
            <v>5259788</v>
          </cell>
          <cell r="F167">
            <v>5380034</v>
          </cell>
          <cell r="G167">
            <v>5264182</v>
          </cell>
          <cell r="H167">
            <v>5264182</v>
          </cell>
          <cell r="I167">
            <v>5264182</v>
          </cell>
          <cell r="J167">
            <v>0</v>
          </cell>
          <cell r="K167">
            <v>4680649</v>
          </cell>
        </row>
        <row r="168">
          <cell r="E168">
            <v>10752970</v>
          </cell>
          <cell r="F168">
            <v>12866145</v>
          </cell>
          <cell r="G168">
            <v>12453932</v>
          </cell>
          <cell r="H168">
            <v>12453932</v>
          </cell>
          <cell r="I168">
            <v>12453932</v>
          </cell>
          <cell r="J168">
            <v>0</v>
          </cell>
          <cell r="K168">
            <v>12132473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J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</row>
        <row r="175">
          <cell r="J175">
            <v>0</v>
          </cell>
        </row>
        <row r="176">
          <cell r="E176">
            <v>17500</v>
          </cell>
          <cell r="F176">
            <v>17500</v>
          </cell>
          <cell r="G176">
            <v>8700</v>
          </cell>
          <cell r="H176">
            <v>8700</v>
          </cell>
          <cell r="I176">
            <v>8700</v>
          </cell>
          <cell r="J176">
            <v>0</v>
          </cell>
          <cell r="K176">
            <v>8700</v>
          </cell>
        </row>
        <row r="285">
          <cell r="E285">
            <v>4002839</v>
          </cell>
          <cell r="F285">
            <v>1724390</v>
          </cell>
          <cell r="G285">
            <v>1149199</v>
          </cell>
          <cell r="H285">
            <v>1149199</v>
          </cell>
          <cell r="I285">
            <v>1149199</v>
          </cell>
          <cell r="J285">
            <v>0</v>
          </cell>
          <cell r="K285">
            <v>39054</v>
          </cell>
        </row>
        <row r="286">
          <cell r="K286">
            <v>1049</v>
          </cell>
        </row>
        <row r="288">
          <cell r="E288">
            <v>122500</v>
          </cell>
          <cell r="F288">
            <v>942200</v>
          </cell>
          <cell r="G288">
            <v>162697</v>
          </cell>
          <cell r="H288">
            <v>162697</v>
          </cell>
          <cell r="I288">
            <v>162697</v>
          </cell>
          <cell r="J288">
            <v>0</v>
          </cell>
          <cell r="K288">
            <v>117105</v>
          </cell>
        </row>
        <row r="289">
          <cell r="E289">
            <v>685854</v>
          </cell>
          <cell r="F289">
            <v>1098619</v>
          </cell>
          <cell r="G289">
            <v>639800</v>
          </cell>
          <cell r="H289">
            <v>639800</v>
          </cell>
          <cell r="I289">
            <v>639800</v>
          </cell>
          <cell r="J289">
            <v>0</v>
          </cell>
          <cell r="K289">
            <v>892023</v>
          </cell>
        </row>
        <row r="297">
          <cell r="E297">
            <v>3095862</v>
          </cell>
          <cell r="F297">
            <v>2442396</v>
          </cell>
          <cell r="G297">
            <v>2107001</v>
          </cell>
          <cell r="H297">
            <v>2107001</v>
          </cell>
          <cell r="I297">
            <v>2107001</v>
          </cell>
          <cell r="J297">
            <v>0</v>
          </cell>
          <cell r="K297">
            <v>15000</v>
          </cell>
        </row>
      </sheetData>
      <sheetData sheetId="5"/>
      <sheetData sheetId="6"/>
      <sheetData sheetId="7">
        <row r="6">
          <cell r="B6" t="str">
            <v>la data de  31.12.2020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80">
          <cell r="F280">
            <v>9042200</v>
          </cell>
          <cell r="G280">
            <v>5305600</v>
          </cell>
          <cell r="H280">
            <v>1580416</v>
          </cell>
          <cell r="I280">
            <v>1580416</v>
          </cell>
          <cell r="J280">
            <v>1580416</v>
          </cell>
          <cell r="K280">
            <v>0</v>
          </cell>
          <cell r="L280">
            <v>5239</v>
          </cell>
        </row>
      </sheetData>
      <sheetData sheetId="26">
        <row r="183">
          <cell r="L183">
            <v>3345459</v>
          </cell>
        </row>
        <row r="262">
          <cell r="F262">
            <v>590000</v>
          </cell>
          <cell r="G262">
            <v>107000</v>
          </cell>
          <cell r="H262">
            <v>84590</v>
          </cell>
          <cell r="I262">
            <v>84590</v>
          </cell>
          <cell r="J262">
            <v>84590</v>
          </cell>
          <cell r="K262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>
        <row r="17">
          <cell r="L17">
            <v>6115800</v>
          </cell>
          <cell r="M17">
            <v>28500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84BD-9AAC-4475-B86E-D9CFA4D32860}">
  <sheetPr>
    <tabColor rgb="FF7030A0"/>
    <pageSetUpPr fitToPage="1"/>
  </sheetPr>
  <dimension ref="A1:K387"/>
  <sheetViews>
    <sheetView tabSelected="1" topLeftCell="A277" zoomScale="98" zoomScaleNormal="98" workbookViewId="0">
      <selection activeCell="A368" sqref="A368"/>
    </sheetView>
  </sheetViews>
  <sheetFormatPr defaultRowHeight="12.75"/>
  <cols>
    <col min="1" max="1" width="36.140625" style="150" customWidth="1"/>
    <col min="2" max="2" width="12.85546875" customWidth="1"/>
    <col min="3" max="3" width="14.5703125" customWidth="1"/>
    <col min="4" max="4" width="13.28515625" customWidth="1"/>
    <col min="5" max="5" width="16" customWidth="1"/>
    <col min="6" max="6" width="15.5703125" customWidth="1"/>
    <col min="7" max="9" width="14.28515625" customWidth="1"/>
    <col min="10" max="10" width="13.140625" customWidth="1"/>
    <col min="11" max="11" width="14.28515625" customWidth="1"/>
    <col min="225" max="225" width="28" customWidth="1"/>
    <col min="226" max="226" width="12.85546875" customWidth="1"/>
    <col min="227" max="227" width="13.140625" customWidth="1"/>
    <col min="228" max="228" width="13.28515625" customWidth="1"/>
    <col min="229" max="229" width="16" customWidth="1"/>
    <col min="230" max="230" width="15.5703125" customWidth="1"/>
    <col min="231" max="233" width="14.28515625" customWidth="1"/>
    <col min="234" max="234" width="13.140625" customWidth="1"/>
    <col min="235" max="235" width="14.28515625" customWidth="1"/>
    <col min="236" max="236" width="3" customWidth="1"/>
    <col min="237" max="237" width="11.5703125" customWidth="1"/>
    <col min="241" max="241" width="10.5703125" customWidth="1"/>
    <col min="242" max="242" width="9.85546875" customWidth="1"/>
    <col min="243" max="243" width="10.28515625" customWidth="1"/>
    <col min="244" max="244" width="11.28515625" customWidth="1"/>
    <col min="245" max="245" width="11.140625" customWidth="1"/>
    <col min="246" max="246" width="11.85546875" customWidth="1"/>
    <col min="248" max="248" width="11.42578125" customWidth="1"/>
    <col min="481" max="481" width="28" customWidth="1"/>
    <col min="482" max="482" width="12.85546875" customWidth="1"/>
    <col min="483" max="483" width="13.140625" customWidth="1"/>
    <col min="484" max="484" width="13.28515625" customWidth="1"/>
    <col min="485" max="485" width="16" customWidth="1"/>
    <col min="486" max="486" width="15.5703125" customWidth="1"/>
    <col min="487" max="489" width="14.28515625" customWidth="1"/>
    <col min="490" max="490" width="13.140625" customWidth="1"/>
    <col min="491" max="491" width="14.28515625" customWidth="1"/>
    <col min="492" max="492" width="3" customWidth="1"/>
    <col min="493" max="493" width="11.5703125" customWidth="1"/>
    <col min="497" max="497" width="10.5703125" customWidth="1"/>
    <col min="498" max="498" width="9.85546875" customWidth="1"/>
    <col min="499" max="499" width="10.28515625" customWidth="1"/>
    <col min="500" max="500" width="11.28515625" customWidth="1"/>
    <col min="501" max="501" width="11.140625" customWidth="1"/>
    <col min="502" max="502" width="11.85546875" customWidth="1"/>
    <col min="504" max="504" width="11.42578125" customWidth="1"/>
    <col min="737" max="737" width="28" customWidth="1"/>
    <col min="738" max="738" width="12.85546875" customWidth="1"/>
    <col min="739" max="739" width="13.140625" customWidth="1"/>
    <col min="740" max="740" width="13.28515625" customWidth="1"/>
    <col min="741" max="741" width="16" customWidth="1"/>
    <col min="742" max="742" width="15.5703125" customWidth="1"/>
    <col min="743" max="745" width="14.28515625" customWidth="1"/>
    <col min="746" max="746" width="13.140625" customWidth="1"/>
    <col min="747" max="747" width="14.28515625" customWidth="1"/>
    <col min="748" max="748" width="3" customWidth="1"/>
    <col min="749" max="749" width="11.5703125" customWidth="1"/>
    <col min="753" max="753" width="10.5703125" customWidth="1"/>
    <col min="754" max="754" width="9.85546875" customWidth="1"/>
    <col min="755" max="755" width="10.28515625" customWidth="1"/>
    <col min="756" max="756" width="11.28515625" customWidth="1"/>
    <col min="757" max="757" width="11.140625" customWidth="1"/>
    <col min="758" max="758" width="11.85546875" customWidth="1"/>
    <col min="760" max="760" width="11.42578125" customWidth="1"/>
    <col min="993" max="993" width="28" customWidth="1"/>
    <col min="994" max="994" width="12.85546875" customWidth="1"/>
    <col min="995" max="995" width="13.140625" customWidth="1"/>
    <col min="996" max="996" width="13.28515625" customWidth="1"/>
    <col min="997" max="997" width="16" customWidth="1"/>
    <col min="998" max="998" width="15.5703125" customWidth="1"/>
    <col min="999" max="1001" width="14.28515625" customWidth="1"/>
    <col min="1002" max="1002" width="13.140625" customWidth="1"/>
    <col min="1003" max="1003" width="14.28515625" customWidth="1"/>
    <col min="1004" max="1004" width="3" customWidth="1"/>
    <col min="1005" max="1005" width="11.5703125" customWidth="1"/>
    <col min="1009" max="1009" width="10.5703125" customWidth="1"/>
    <col min="1010" max="1010" width="9.85546875" customWidth="1"/>
    <col min="1011" max="1011" width="10.28515625" customWidth="1"/>
    <col min="1012" max="1012" width="11.28515625" customWidth="1"/>
    <col min="1013" max="1013" width="11.140625" customWidth="1"/>
    <col min="1014" max="1014" width="11.85546875" customWidth="1"/>
    <col min="1016" max="1016" width="11.42578125" customWidth="1"/>
    <col min="1249" max="1249" width="28" customWidth="1"/>
    <col min="1250" max="1250" width="12.85546875" customWidth="1"/>
    <col min="1251" max="1251" width="13.140625" customWidth="1"/>
    <col min="1252" max="1252" width="13.28515625" customWidth="1"/>
    <col min="1253" max="1253" width="16" customWidth="1"/>
    <col min="1254" max="1254" width="15.5703125" customWidth="1"/>
    <col min="1255" max="1257" width="14.28515625" customWidth="1"/>
    <col min="1258" max="1258" width="13.140625" customWidth="1"/>
    <col min="1259" max="1259" width="14.28515625" customWidth="1"/>
    <col min="1260" max="1260" width="3" customWidth="1"/>
    <col min="1261" max="1261" width="11.5703125" customWidth="1"/>
    <col min="1265" max="1265" width="10.5703125" customWidth="1"/>
    <col min="1266" max="1266" width="9.85546875" customWidth="1"/>
    <col min="1267" max="1267" width="10.28515625" customWidth="1"/>
    <col min="1268" max="1268" width="11.28515625" customWidth="1"/>
    <col min="1269" max="1269" width="11.140625" customWidth="1"/>
    <col min="1270" max="1270" width="11.85546875" customWidth="1"/>
    <col min="1272" max="1272" width="11.42578125" customWidth="1"/>
    <col min="1505" max="1505" width="28" customWidth="1"/>
    <col min="1506" max="1506" width="12.85546875" customWidth="1"/>
    <col min="1507" max="1507" width="13.140625" customWidth="1"/>
    <col min="1508" max="1508" width="13.28515625" customWidth="1"/>
    <col min="1509" max="1509" width="16" customWidth="1"/>
    <col min="1510" max="1510" width="15.5703125" customWidth="1"/>
    <col min="1511" max="1513" width="14.28515625" customWidth="1"/>
    <col min="1514" max="1514" width="13.140625" customWidth="1"/>
    <col min="1515" max="1515" width="14.28515625" customWidth="1"/>
    <col min="1516" max="1516" width="3" customWidth="1"/>
    <col min="1517" max="1517" width="11.5703125" customWidth="1"/>
    <col min="1521" max="1521" width="10.5703125" customWidth="1"/>
    <col min="1522" max="1522" width="9.85546875" customWidth="1"/>
    <col min="1523" max="1523" width="10.28515625" customWidth="1"/>
    <col min="1524" max="1524" width="11.28515625" customWidth="1"/>
    <col min="1525" max="1525" width="11.140625" customWidth="1"/>
    <col min="1526" max="1526" width="11.85546875" customWidth="1"/>
    <col min="1528" max="1528" width="11.42578125" customWidth="1"/>
    <col min="1761" max="1761" width="28" customWidth="1"/>
    <col min="1762" max="1762" width="12.85546875" customWidth="1"/>
    <col min="1763" max="1763" width="13.140625" customWidth="1"/>
    <col min="1764" max="1764" width="13.28515625" customWidth="1"/>
    <col min="1765" max="1765" width="16" customWidth="1"/>
    <col min="1766" max="1766" width="15.5703125" customWidth="1"/>
    <col min="1767" max="1769" width="14.28515625" customWidth="1"/>
    <col min="1770" max="1770" width="13.140625" customWidth="1"/>
    <col min="1771" max="1771" width="14.28515625" customWidth="1"/>
    <col min="1772" max="1772" width="3" customWidth="1"/>
    <col min="1773" max="1773" width="11.5703125" customWidth="1"/>
    <col min="1777" max="1777" width="10.5703125" customWidth="1"/>
    <col min="1778" max="1778" width="9.85546875" customWidth="1"/>
    <col min="1779" max="1779" width="10.28515625" customWidth="1"/>
    <col min="1780" max="1780" width="11.28515625" customWidth="1"/>
    <col min="1781" max="1781" width="11.140625" customWidth="1"/>
    <col min="1782" max="1782" width="11.85546875" customWidth="1"/>
    <col min="1784" max="1784" width="11.42578125" customWidth="1"/>
    <col min="2017" max="2017" width="28" customWidth="1"/>
    <col min="2018" max="2018" width="12.85546875" customWidth="1"/>
    <col min="2019" max="2019" width="13.140625" customWidth="1"/>
    <col min="2020" max="2020" width="13.28515625" customWidth="1"/>
    <col min="2021" max="2021" width="16" customWidth="1"/>
    <col min="2022" max="2022" width="15.5703125" customWidth="1"/>
    <col min="2023" max="2025" width="14.28515625" customWidth="1"/>
    <col min="2026" max="2026" width="13.140625" customWidth="1"/>
    <col min="2027" max="2027" width="14.28515625" customWidth="1"/>
    <col min="2028" max="2028" width="3" customWidth="1"/>
    <col min="2029" max="2029" width="11.5703125" customWidth="1"/>
    <col min="2033" max="2033" width="10.5703125" customWidth="1"/>
    <col min="2034" max="2034" width="9.85546875" customWidth="1"/>
    <col min="2035" max="2035" width="10.28515625" customWidth="1"/>
    <col min="2036" max="2036" width="11.28515625" customWidth="1"/>
    <col min="2037" max="2037" width="11.140625" customWidth="1"/>
    <col min="2038" max="2038" width="11.85546875" customWidth="1"/>
    <col min="2040" max="2040" width="11.42578125" customWidth="1"/>
    <col min="2273" max="2273" width="28" customWidth="1"/>
    <col min="2274" max="2274" width="12.85546875" customWidth="1"/>
    <col min="2275" max="2275" width="13.140625" customWidth="1"/>
    <col min="2276" max="2276" width="13.28515625" customWidth="1"/>
    <col min="2277" max="2277" width="16" customWidth="1"/>
    <col min="2278" max="2278" width="15.5703125" customWidth="1"/>
    <col min="2279" max="2281" width="14.28515625" customWidth="1"/>
    <col min="2282" max="2282" width="13.140625" customWidth="1"/>
    <col min="2283" max="2283" width="14.28515625" customWidth="1"/>
    <col min="2284" max="2284" width="3" customWidth="1"/>
    <col min="2285" max="2285" width="11.5703125" customWidth="1"/>
    <col min="2289" max="2289" width="10.5703125" customWidth="1"/>
    <col min="2290" max="2290" width="9.85546875" customWidth="1"/>
    <col min="2291" max="2291" width="10.28515625" customWidth="1"/>
    <col min="2292" max="2292" width="11.28515625" customWidth="1"/>
    <col min="2293" max="2293" width="11.140625" customWidth="1"/>
    <col min="2294" max="2294" width="11.85546875" customWidth="1"/>
    <col min="2296" max="2296" width="11.42578125" customWidth="1"/>
    <col min="2529" max="2529" width="28" customWidth="1"/>
    <col min="2530" max="2530" width="12.85546875" customWidth="1"/>
    <col min="2531" max="2531" width="13.140625" customWidth="1"/>
    <col min="2532" max="2532" width="13.28515625" customWidth="1"/>
    <col min="2533" max="2533" width="16" customWidth="1"/>
    <col min="2534" max="2534" width="15.5703125" customWidth="1"/>
    <col min="2535" max="2537" width="14.28515625" customWidth="1"/>
    <col min="2538" max="2538" width="13.140625" customWidth="1"/>
    <col min="2539" max="2539" width="14.28515625" customWidth="1"/>
    <col min="2540" max="2540" width="3" customWidth="1"/>
    <col min="2541" max="2541" width="11.5703125" customWidth="1"/>
    <col min="2545" max="2545" width="10.5703125" customWidth="1"/>
    <col min="2546" max="2546" width="9.85546875" customWidth="1"/>
    <col min="2547" max="2547" width="10.28515625" customWidth="1"/>
    <col min="2548" max="2548" width="11.28515625" customWidth="1"/>
    <col min="2549" max="2549" width="11.140625" customWidth="1"/>
    <col min="2550" max="2550" width="11.85546875" customWidth="1"/>
    <col min="2552" max="2552" width="11.42578125" customWidth="1"/>
    <col min="2785" max="2785" width="28" customWidth="1"/>
    <col min="2786" max="2786" width="12.85546875" customWidth="1"/>
    <col min="2787" max="2787" width="13.140625" customWidth="1"/>
    <col min="2788" max="2788" width="13.28515625" customWidth="1"/>
    <col min="2789" max="2789" width="16" customWidth="1"/>
    <col min="2790" max="2790" width="15.5703125" customWidth="1"/>
    <col min="2791" max="2793" width="14.28515625" customWidth="1"/>
    <col min="2794" max="2794" width="13.140625" customWidth="1"/>
    <col min="2795" max="2795" width="14.28515625" customWidth="1"/>
    <col min="2796" max="2796" width="3" customWidth="1"/>
    <col min="2797" max="2797" width="11.5703125" customWidth="1"/>
    <col min="2801" max="2801" width="10.5703125" customWidth="1"/>
    <col min="2802" max="2802" width="9.85546875" customWidth="1"/>
    <col min="2803" max="2803" width="10.28515625" customWidth="1"/>
    <col min="2804" max="2804" width="11.28515625" customWidth="1"/>
    <col min="2805" max="2805" width="11.140625" customWidth="1"/>
    <col min="2806" max="2806" width="11.85546875" customWidth="1"/>
    <col min="2808" max="2808" width="11.42578125" customWidth="1"/>
    <col min="3041" max="3041" width="28" customWidth="1"/>
    <col min="3042" max="3042" width="12.85546875" customWidth="1"/>
    <col min="3043" max="3043" width="13.140625" customWidth="1"/>
    <col min="3044" max="3044" width="13.28515625" customWidth="1"/>
    <col min="3045" max="3045" width="16" customWidth="1"/>
    <col min="3046" max="3046" width="15.5703125" customWidth="1"/>
    <col min="3047" max="3049" width="14.28515625" customWidth="1"/>
    <col min="3050" max="3050" width="13.140625" customWidth="1"/>
    <col min="3051" max="3051" width="14.28515625" customWidth="1"/>
    <col min="3052" max="3052" width="3" customWidth="1"/>
    <col min="3053" max="3053" width="11.5703125" customWidth="1"/>
    <col min="3057" max="3057" width="10.5703125" customWidth="1"/>
    <col min="3058" max="3058" width="9.85546875" customWidth="1"/>
    <col min="3059" max="3059" width="10.28515625" customWidth="1"/>
    <col min="3060" max="3060" width="11.28515625" customWidth="1"/>
    <col min="3061" max="3061" width="11.140625" customWidth="1"/>
    <col min="3062" max="3062" width="11.85546875" customWidth="1"/>
    <col min="3064" max="3064" width="11.42578125" customWidth="1"/>
    <col min="3297" max="3297" width="28" customWidth="1"/>
    <col min="3298" max="3298" width="12.85546875" customWidth="1"/>
    <col min="3299" max="3299" width="13.140625" customWidth="1"/>
    <col min="3300" max="3300" width="13.28515625" customWidth="1"/>
    <col min="3301" max="3301" width="16" customWidth="1"/>
    <col min="3302" max="3302" width="15.5703125" customWidth="1"/>
    <col min="3303" max="3305" width="14.28515625" customWidth="1"/>
    <col min="3306" max="3306" width="13.140625" customWidth="1"/>
    <col min="3307" max="3307" width="14.28515625" customWidth="1"/>
    <col min="3308" max="3308" width="3" customWidth="1"/>
    <col min="3309" max="3309" width="11.5703125" customWidth="1"/>
    <col min="3313" max="3313" width="10.5703125" customWidth="1"/>
    <col min="3314" max="3314" width="9.85546875" customWidth="1"/>
    <col min="3315" max="3315" width="10.28515625" customWidth="1"/>
    <col min="3316" max="3316" width="11.28515625" customWidth="1"/>
    <col min="3317" max="3317" width="11.140625" customWidth="1"/>
    <col min="3318" max="3318" width="11.85546875" customWidth="1"/>
    <col min="3320" max="3320" width="11.42578125" customWidth="1"/>
    <col min="3553" max="3553" width="28" customWidth="1"/>
    <col min="3554" max="3554" width="12.85546875" customWidth="1"/>
    <col min="3555" max="3555" width="13.140625" customWidth="1"/>
    <col min="3556" max="3556" width="13.28515625" customWidth="1"/>
    <col min="3557" max="3557" width="16" customWidth="1"/>
    <col min="3558" max="3558" width="15.5703125" customWidth="1"/>
    <col min="3559" max="3561" width="14.28515625" customWidth="1"/>
    <col min="3562" max="3562" width="13.140625" customWidth="1"/>
    <col min="3563" max="3563" width="14.28515625" customWidth="1"/>
    <col min="3564" max="3564" width="3" customWidth="1"/>
    <col min="3565" max="3565" width="11.5703125" customWidth="1"/>
    <col min="3569" max="3569" width="10.5703125" customWidth="1"/>
    <col min="3570" max="3570" width="9.85546875" customWidth="1"/>
    <col min="3571" max="3571" width="10.28515625" customWidth="1"/>
    <col min="3572" max="3572" width="11.28515625" customWidth="1"/>
    <col min="3573" max="3573" width="11.140625" customWidth="1"/>
    <col min="3574" max="3574" width="11.85546875" customWidth="1"/>
    <col min="3576" max="3576" width="11.42578125" customWidth="1"/>
    <col min="3809" max="3809" width="28" customWidth="1"/>
    <col min="3810" max="3810" width="12.85546875" customWidth="1"/>
    <col min="3811" max="3811" width="13.140625" customWidth="1"/>
    <col min="3812" max="3812" width="13.28515625" customWidth="1"/>
    <col min="3813" max="3813" width="16" customWidth="1"/>
    <col min="3814" max="3814" width="15.5703125" customWidth="1"/>
    <col min="3815" max="3817" width="14.28515625" customWidth="1"/>
    <col min="3818" max="3818" width="13.140625" customWidth="1"/>
    <col min="3819" max="3819" width="14.28515625" customWidth="1"/>
    <col min="3820" max="3820" width="3" customWidth="1"/>
    <col min="3821" max="3821" width="11.5703125" customWidth="1"/>
    <col min="3825" max="3825" width="10.5703125" customWidth="1"/>
    <col min="3826" max="3826" width="9.85546875" customWidth="1"/>
    <col min="3827" max="3827" width="10.28515625" customWidth="1"/>
    <col min="3828" max="3828" width="11.28515625" customWidth="1"/>
    <col min="3829" max="3829" width="11.140625" customWidth="1"/>
    <col min="3830" max="3830" width="11.85546875" customWidth="1"/>
    <col min="3832" max="3832" width="11.42578125" customWidth="1"/>
    <col min="4065" max="4065" width="28" customWidth="1"/>
    <col min="4066" max="4066" width="12.85546875" customWidth="1"/>
    <col min="4067" max="4067" width="13.140625" customWidth="1"/>
    <col min="4068" max="4068" width="13.28515625" customWidth="1"/>
    <col min="4069" max="4069" width="16" customWidth="1"/>
    <col min="4070" max="4070" width="15.5703125" customWidth="1"/>
    <col min="4071" max="4073" width="14.28515625" customWidth="1"/>
    <col min="4074" max="4074" width="13.140625" customWidth="1"/>
    <col min="4075" max="4075" width="14.28515625" customWidth="1"/>
    <col min="4076" max="4076" width="3" customWidth="1"/>
    <col min="4077" max="4077" width="11.5703125" customWidth="1"/>
    <col min="4081" max="4081" width="10.5703125" customWidth="1"/>
    <col min="4082" max="4082" width="9.85546875" customWidth="1"/>
    <col min="4083" max="4083" width="10.28515625" customWidth="1"/>
    <col min="4084" max="4084" width="11.28515625" customWidth="1"/>
    <col min="4085" max="4085" width="11.140625" customWidth="1"/>
    <col min="4086" max="4086" width="11.85546875" customWidth="1"/>
    <col min="4088" max="4088" width="11.42578125" customWidth="1"/>
    <col min="4321" max="4321" width="28" customWidth="1"/>
    <col min="4322" max="4322" width="12.85546875" customWidth="1"/>
    <col min="4323" max="4323" width="13.140625" customWidth="1"/>
    <col min="4324" max="4324" width="13.28515625" customWidth="1"/>
    <col min="4325" max="4325" width="16" customWidth="1"/>
    <col min="4326" max="4326" width="15.5703125" customWidth="1"/>
    <col min="4327" max="4329" width="14.28515625" customWidth="1"/>
    <col min="4330" max="4330" width="13.140625" customWidth="1"/>
    <col min="4331" max="4331" width="14.28515625" customWidth="1"/>
    <col min="4332" max="4332" width="3" customWidth="1"/>
    <col min="4333" max="4333" width="11.5703125" customWidth="1"/>
    <col min="4337" max="4337" width="10.5703125" customWidth="1"/>
    <col min="4338" max="4338" width="9.85546875" customWidth="1"/>
    <col min="4339" max="4339" width="10.28515625" customWidth="1"/>
    <col min="4340" max="4340" width="11.28515625" customWidth="1"/>
    <col min="4341" max="4341" width="11.140625" customWidth="1"/>
    <col min="4342" max="4342" width="11.85546875" customWidth="1"/>
    <col min="4344" max="4344" width="11.42578125" customWidth="1"/>
    <col min="4577" max="4577" width="28" customWidth="1"/>
    <col min="4578" max="4578" width="12.85546875" customWidth="1"/>
    <col min="4579" max="4579" width="13.140625" customWidth="1"/>
    <col min="4580" max="4580" width="13.28515625" customWidth="1"/>
    <col min="4581" max="4581" width="16" customWidth="1"/>
    <col min="4582" max="4582" width="15.5703125" customWidth="1"/>
    <col min="4583" max="4585" width="14.28515625" customWidth="1"/>
    <col min="4586" max="4586" width="13.140625" customWidth="1"/>
    <col min="4587" max="4587" width="14.28515625" customWidth="1"/>
    <col min="4588" max="4588" width="3" customWidth="1"/>
    <col min="4589" max="4589" width="11.5703125" customWidth="1"/>
    <col min="4593" max="4593" width="10.5703125" customWidth="1"/>
    <col min="4594" max="4594" width="9.85546875" customWidth="1"/>
    <col min="4595" max="4595" width="10.28515625" customWidth="1"/>
    <col min="4596" max="4596" width="11.28515625" customWidth="1"/>
    <col min="4597" max="4597" width="11.140625" customWidth="1"/>
    <col min="4598" max="4598" width="11.85546875" customWidth="1"/>
    <col min="4600" max="4600" width="11.42578125" customWidth="1"/>
    <col min="4833" max="4833" width="28" customWidth="1"/>
    <col min="4834" max="4834" width="12.85546875" customWidth="1"/>
    <col min="4835" max="4835" width="13.140625" customWidth="1"/>
    <col min="4836" max="4836" width="13.28515625" customWidth="1"/>
    <col min="4837" max="4837" width="16" customWidth="1"/>
    <col min="4838" max="4838" width="15.5703125" customWidth="1"/>
    <col min="4839" max="4841" width="14.28515625" customWidth="1"/>
    <col min="4842" max="4842" width="13.140625" customWidth="1"/>
    <col min="4843" max="4843" width="14.28515625" customWidth="1"/>
    <col min="4844" max="4844" width="3" customWidth="1"/>
    <col min="4845" max="4845" width="11.5703125" customWidth="1"/>
    <col min="4849" max="4849" width="10.5703125" customWidth="1"/>
    <col min="4850" max="4850" width="9.85546875" customWidth="1"/>
    <col min="4851" max="4851" width="10.28515625" customWidth="1"/>
    <col min="4852" max="4852" width="11.28515625" customWidth="1"/>
    <col min="4853" max="4853" width="11.140625" customWidth="1"/>
    <col min="4854" max="4854" width="11.85546875" customWidth="1"/>
    <col min="4856" max="4856" width="11.42578125" customWidth="1"/>
    <col min="5089" max="5089" width="28" customWidth="1"/>
    <col min="5090" max="5090" width="12.85546875" customWidth="1"/>
    <col min="5091" max="5091" width="13.140625" customWidth="1"/>
    <col min="5092" max="5092" width="13.28515625" customWidth="1"/>
    <col min="5093" max="5093" width="16" customWidth="1"/>
    <col min="5094" max="5094" width="15.5703125" customWidth="1"/>
    <col min="5095" max="5097" width="14.28515625" customWidth="1"/>
    <col min="5098" max="5098" width="13.140625" customWidth="1"/>
    <col min="5099" max="5099" width="14.28515625" customWidth="1"/>
    <col min="5100" max="5100" width="3" customWidth="1"/>
    <col min="5101" max="5101" width="11.5703125" customWidth="1"/>
    <col min="5105" max="5105" width="10.5703125" customWidth="1"/>
    <col min="5106" max="5106" width="9.85546875" customWidth="1"/>
    <col min="5107" max="5107" width="10.28515625" customWidth="1"/>
    <col min="5108" max="5108" width="11.28515625" customWidth="1"/>
    <col min="5109" max="5109" width="11.140625" customWidth="1"/>
    <col min="5110" max="5110" width="11.85546875" customWidth="1"/>
    <col min="5112" max="5112" width="11.42578125" customWidth="1"/>
    <col min="5345" max="5345" width="28" customWidth="1"/>
    <col min="5346" max="5346" width="12.85546875" customWidth="1"/>
    <col min="5347" max="5347" width="13.140625" customWidth="1"/>
    <col min="5348" max="5348" width="13.28515625" customWidth="1"/>
    <col min="5349" max="5349" width="16" customWidth="1"/>
    <col min="5350" max="5350" width="15.5703125" customWidth="1"/>
    <col min="5351" max="5353" width="14.28515625" customWidth="1"/>
    <col min="5354" max="5354" width="13.140625" customWidth="1"/>
    <col min="5355" max="5355" width="14.28515625" customWidth="1"/>
    <col min="5356" max="5356" width="3" customWidth="1"/>
    <col min="5357" max="5357" width="11.5703125" customWidth="1"/>
    <col min="5361" max="5361" width="10.5703125" customWidth="1"/>
    <col min="5362" max="5362" width="9.85546875" customWidth="1"/>
    <col min="5363" max="5363" width="10.28515625" customWidth="1"/>
    <col min="5364" max="5364" width="11.28515625" customWidth="1"/>
    <col min="5365" max="5365" width="11.140625" customWidth="1"/>
    <col min="5366" max="5366" width="11.85546875" customWidth="1"/>
    <col min="5368" max="5368" width="11.42578125" customWidth="1"/>
    <col min="5601" max="5601" width="28" customWidth="1"/>
    <col min="5602" max="5602" width="12.85546875" customWidth="1"/>
    <col min="5603" max="5603" width="13.140625" customWidth="1"/>
    <col min="5604" max="5604" width="13.28515625" customWidth="1"/>
    <col min="5605" max="5605" width="16" customWidth="1"/>
    <col min="5606" max="5606" width="15.5703125" customWidth="1"/>
    <col min="5607" max="5609" width="14.28515625" customWidth="1"/>
    <col min="5610" max="5610" width="13.140625" customWidth="1"/>
    <col min="5611" max="5611" width="14.28515625" customWidth="1"/>
    <col min="5612" max="5612" width="3" customWidth="1"/>
    <col min="5613" max="5613" width="11.5703125" customWidth="1"/>
    <col min="5617" max="5617" width="10.5703125" customWidth="1"/>
    <col min="5618" max="5618" width="9.85546875" customWidth="1"/>
    <col min="5619" max="5619" width="10.28515625" customWidth="1"/>
    <col min="5620" max="5620" width="11.28515625" customWidth="1"/>
    <col min="5621" max="5621" width="11.140625" customWidth="1"/>
    <col min="5622" max="5622" width="11.85546875" customWidth="1"/>
    <col min="5624" max="5624" width="11.42578125" customWidth="1"/>
    <col min="5857" max="5857" width="28" customWidth="1"/>
    <col min="5858" max="5858" width="12.85546875" customWidth="1"/>
    <col min="5859" max="5859" width="13.140625" customWidth="1"/>
    <col min="5860" max="5860" width="13.28515625" customWidth="1"/>
    <col min="5861" max="5861" width="16" customWidth="1"/>
    <col min="5862" max="5862" width="15.5703125" customWidth="1"/>
    <col min="5863" max="5865" width="14.28515625" customWidth="1"/>
    <col min="5866" max="5866" width="13.140625" customWidth="1"/>
    <col min="5867" max="5867" width="14.28515625" customWidth="1"/>
    <col min="5868" max="5868" width="3" customWidth="1"/>
    <col min="5869" max="5869" width="11.5703125" customWidth="1"/>
    <col min="5873" max="5873" width="10.5703125" customWidth="1"/>
    <col min="5874" max="5874" width="9.85546875" customWidth="1"/>
    <col min="5875" max="5875" width="10.28515625" customWidth="1"/>
    <col min="5876" max="5876" width="11.28515625" customWidth="1"/>
    <col min="5877" max="5877" width="11.140625" customWidth="1"/>
    <col min="5878" max="5878" width="11.85546875" customWidth="1"/>
    <col min="5880" max="5880" width="11.42578125" customWidth="1"/>
    <col min="6113" max="6113" width="28" customWidth="1"/>
    <col min="6114" max="6114" width="12.85546875" customWidth="1"/>
    <col min="6115" max="6115" width="13.140625" customWidth="1"/>
    <col min="6116" max="6116" width="13.28515625" customWidth="1"/>
    <col min="6117" max="6117" width="16" customWidth="1"/>
    <col min="6118" max="6118" width="15.5703125" customWidth="1"/>
    <col min="6119" max="6121" width="14.28515625" customWidth="1"/>
    <col min="6122" max="6122" width="13.140625" customWidth="1"/>
    <col min="6123" max="6123" width="14.28515625" customWidth="1"/>
    <col min="6124" max="6124" width="3" customWidth="1"/>
    <col min="6125" max="6125" width="11.5703125" customWidth="1"/>
    <col min="6129" max="6129" width="10.5703125" customWidth="1"/>
    <col min="6130" max="6130" width="9.85546875" customWidth="1"/>
    <col min="6131" max="6131" width="10.28515625" customWidth="1"/>
    <col min="6132" max="6132" width="11.28515625" customWidth="1"/>
    <col min="6133" max="6133" width="11.140625" customWidth="1"/>
    <col min="6134" max="6134" width="11.85546875" customWidth="1"/>
    <col min="6136" max="6136" width="11.42578125" customWidth="1"/>
    <col min="6369" max="6369" width="28" customWidth="1"/>
    <col min="6370" max="6370" width="12.85546875" customWidth="1"/>
    <col min="6371" max="6371" width="13.140625" customWidth="1"/>
    <col min="6372" max="6372" width="13.28515625" customWidth="1"/>
    <col min="6373" max="6373" width="16" customWidth="1"/>
    <col min="6374" max="6374" width="15.5703125" customWidth="1"/>
    <col min="6375" max="6377" width="14.28515625" customWidth="1"/>
    <col min="6378" max="6378" width="13.140625" customWidth="1"/>
    <col min="6379" max="6379" width="14.28515625" customWidth="1"/>
    <col min="6380" max="6380" width="3" customWidth="1"/>
    <col min="6381" max="6381" width="11.5703125" customWidth="1"/>
    <col min="6385" max="6385" width="10.5703125" customWidth="1"/>
    <col min="6386" max="6386" width="9.85546875" customWidth="1"/>
    <col min="6387" max="6387" width="10.28515625" customWidth="1"/>
    <col min="6388" max="6388" width="11.28515625" customWidth="1"/>
    <col min="6389" max="6389" width="11.140625" customWidth="1"/>
    <col min="6390" max="6390" width="11.85546875" customWidth="1"/>
    <col min="6392" max="6392" width="11.42578125" customWidth="1"/>
    <col min="6625" max="6625" width="28" customWidth="1"/>
    <col min="6626" max="6626" width="12.85546875" customWidth="1"/>
    <col min="6627" max="6627" width="13.140625" customWidth="1"/>
    <col min="6628" max="6628" width="13.28515625" customWidth="1"/>
    <col min="6629" max="6629" width="16" customWidth="1"/>
    <col min="6630" max="6630" width="15.5703125" customWidth="1"/>
    <col min="6631" max="6633" width="14.28515625" customWidth="1"/>
    <col min="6634" max="6634" width="13.140625" customWidth="1"/>
    <col min="6635" max="6635" width="14.28515625" customWidth="1"/>
    <col min="6636" max="6636" width="3" customWidth="1"/>
    <col min="6637" max="6637" width="11.5703125" customWidth="1"/>
    <col min="6641" max="6641" width="10.5703125" customWidth="1"/>
    <col min="6642" max="6642" width="9.85546875" customWidth="1"/>
    <col min="6643" max="6643" width="10.28515625" customWidth="1"/>
    <col min="6644" max="6644" width="11.28515625" customWidth="1"/>
    <col min="6645" max="6645" width="11.140625" customWidth="1"/>
    <col min="6646" max="6646" width="11.85546875" customWidth="1"/>
    <col min="6648" max="6648" width="11.42578125" customWidth="1"/>
    <col min="6881" max="6881" width="28" customWidth="1"/>
    <col min="6882" max="6882" width="12.85546875" customWidth="1"/>
    <col min="6883" max="6883" width="13.140625" customWidth="1"/>
    <col min="6884" max="6884" width="13.28515625" customWidth="1"/>
    <col min="6885" max="6885" width="16" customWidth="1"/>
    <col min="6886" max="6886" width="15.5703125" customWidth="1"/>
    <col min="6887" max="6889" width="14.28515625" customWidth="1"/>
    <col min="6890" max="6890" width="13.140625" customWidth="1"/>
    <col min="6891" max="6891" width="14.28515625" customWidth="1"/>
    <col min="6892" max="6892" width="3" customWidth="1"/>
    <col min="6893" max="6893" width="11.5703125" customWidth="1"/>
    <col min="6897" max="6897" width="10.5703125" customWidth="1"/>
    <col min="6898" max="6898" width="9.85546875" customWidth="1"/>
    <col min="6899" max="6899" width="10.28515625" customWidth="1"/>
    <col min="6900" max="6900" width="11.28515625" customWidth="1"/>
    <col min="6901" max="6901" width="11.140625" customWidth="1"/>
    <col min="6902" max="6902" width="11.85546875" customWidth="1"/>
    <col min="6904" max="6904" width="11.42578125" customWidth="1"/>
    <col min="7137" max="7137" width="28" customWidth="1"/>
    <col min="7138" max="7138" width="12.85546875" customWidth="1"/>
    <col min="7139" max="7139" width="13.140625" customWidth="1"/>
    <col min="7140" max="7140" width="13.28515625" customWidth="1"/>
    <col min="7141" max="7141" width="16" customWidth="1"/>
    <col min="7142" max="7142" width="15.5703125" customWidth="1"/>
    <col min="7143" max="7145" width="14.28515625" customWidth="1"/>
    <col min="7146" max="7146" width="13.140625" customWidth="1"/>
    <col min="7147" max="7147" width="14.28515625" customWidth="1"/>
    <col min="7148" max="7148" width="3" customWidth="1"/>
    <col min="7149" max="7149" width="11.5703125" customWidth="1"/>
    <col min="7153" max="7153" width="10.5703125" customWidth="1"/>
    <col min="7154" max="7154" width="9.85546875" customWidth="1"/>
    <col min="7155" max="7155" width="10.28515625" customWidth="1"/>
    <col min="7156" max="7156" width="11.28515625" customWidth="1"/>
    <col min="7157" max="7157" width="11.140625" customWidth="1"/>
    <col min="7158" max="7158" width="11.85546875" customWidth="1"/>
    <col min="7160" max="7160" width="11.42578125" customWidth="1"/>
    <col min="7393" max="7393" width="28" customWidth="1"/>
    <col min="7394" max="7394" width="12.85546875" customWidth="1"/>
    <col min="7395" max="7395" width="13.140625" customWidth="1"/>
    <col min="7396" max="7396" width="13.28515625" customWidth="1"/>
    <col min="7397" max="7397" width="16" customWidth="1"/>
    <col min="7398" max="7398" width="15.5703125" customWidth="1"/>
    <col min="7399" max="7401" width="14.28515625" customWidth="1"/>
    <col min="7402" max="7402" width="13.140625" customWidth="1"/>
    <col min="7403" max="7403" width="14.28515625" customWidth="1"/>
    <col min="7404" max="7404" width="3" customWidth="1"/>
    <col min="7405" max="7405" width="11.5703125" customWidth="1"/>
    <col min="7409" max="7409" width="10.5703125" customWidth="1"/>
    <col min="7410" max="7410" width="9.85546875" customWidth="1"/>
    <col min="7411" max="7411" width="10.28515625" customWidth="1"/>
    <col min="7412" max="7412" width="11.28515625" customWidth="1"/>
    <col min="7413" max="7413" width="11.140625" customWidth="1"/>
    <col min="7414" max="7414" width="11.85546875" customWidth="1"/>
    <col min="7416" max="7416" width="11.42578125" customWidth="1"/>
    <col min="7649" max="7649" width="28" customWidth="1"/>
    <col min="7650" max="7650" width="12.85546875" customWidth="1"/>
    <col min="7651" max="7651" width="13.140625" customWidth="1"/>
    <col min="7652" max="7652" width="13.28515625" customWidth="1"/>
    <col min="7653" max="7653" width="16" customWidth="1"/>
    <col min="7654" max="7654" width="15.5703125" customWidth="1"/>
    <col min="7655" max="7657" width="14.28515625" customWidth="1"/>
    <col min="7658" max="7658" width="13.140625" customWidth="1"/>
    <col min="7659" max="7659" width="14.28515625" customWidth="1"/>
    <col min="7660" max="7660" width="3" customWidth="1"/>
    <col min="7661" max="7661" width="11.5703125" customWidth="1"/>
    <col min="7665" max="7665" width="10.5703125" customWidth="1"/>
    <col min="7666" max="7666" width="9.85546875" customWidth="1"/>
    <col min="7667" max="7667" width="10.28515625" customWidth="1"/>
    <col min="7668" max="7668" width="11.28515625" customWidth="1"/>
    <col min="7669" max="7669" width="11.140625" customWidth="1"/>
    <col min="7670" max="7670" width="11.85546875" customWidth="1"/>
    <col min="7672" max="7672" width="11.42578125" customWidth="1"/>
    <col min="7905" max="7905" width="28" customWidth="1"/>
    <col min="7906" max="7906" width="12.85546875" customWidth="1"/>
    <col min="7907" max="7907" width="13.140625" customWidth="1"/>
    <col min="7908" max="7908" width="13.28515625" customWidth="1"/>
    <col min="7909" max="7909" width="16" customWidth="1"/>
    <col min="7910" max="7910" width="15.5703125" customWidth="1"/>
    <col min="7911" max="7913" width="14.28515625" customWidth="1"/>
    <col min="7914" max="7914" width="13.140625" customWidth="1"/>
    <col min="7915" max="7915" width="14.28515625" customWidth="1"/>
    <col min="7916" max="7916" width="3" customWidth="1"/>
    <col min="7917" max="7917" width="11.5703125" customWidth="1"/>
    <col min="7921" max="7921" width="10.5703125" customWidth="1"/>
    <col min="7922" max="7922" width="9.85546875" customWidth="1"/>
    <col min="7923" max="7923" width="10.28515625" customWidth="1"/>
    <col min="7924" max="7924" width="11.28515625" customWidth="1"/>
    <col min="7925" max="7925" width="11.140625" customWidth="1"/>
    <col min="7926" max="7926" width="11.85546875" customWidth="1"/>
    <col min="7928" max="7928" width="11.42578125" customWidth="1"/>
    <col min="8161" max="8161" width="28" customWidth="1"/>
    <col min="8162" max="8162" width="12.85546875" customWidth="1"/>
    <col min="8163" max="8163" width="13.140625" customWidth="1"/>
    <col min="8164" max="8164" width="13.28515625" customWidth="1"/>
    <col min="8165" max="8165" width="16" customWidth="1"/>
    <col min="8166" max="8166" width="15.5703125" customWidth="1"/>
    <col min="8167" max="8169" width="14.28515625" customWidth="1"/>
    <col min="8170" max="8170" width="13.140625" customWidth="1"/>
    <col min="8171" max="8171" width="14.28515625" customWidth="1"/>
    <col min="8172" max="8172" width="3" customWidth="1"/>
    <col min="8173" max="8173" width="11.5703125" customWidth="1"/>
    <col min="8177" max="8177" width="10.5703125" customWidth="1"/>
    <col min="8178" max="8178" width="9.85546875" customWidth="1"/>
    <col min="8179" max="8179" width="10.28515625" customWidth="1"/>
    <col min="8180" max="8180" width="11.28515625" customWidth="1"/>
    <col min="8181" max="8181" width="11.140625" customWidth="1"/>
    <col min="8182" max="8182" width="11.85546875" customWidth="1"/>
    <col min="8184" max="8184" width="11.42578125" customWidth="1"/>
    <col min="8417" max="8417" width="28" customWidth="1"/>
    <col min="8418" max="8418" width="12.85546875" customWidth="1"/>
    <col min="8419" max="8419" width="13.140625" customWidth="1"/>
    <col min="8420" max="8420" width="13.28515625" customWidth="1"/>
    <col min="8421" max="8421" width="16" customWidth="1"/>
    <col min="8422" max="8422" width="15.5703125" customWidth="1"/>
    <col min="8423" max="8425" width="14.28515625" customWidth="1"/>
    <col min="8426" max="8426" width="13.140625" customWidth="1"/>
    <col min="8427" max="8427" width="14.28515625" customWidth="1"/>
    <col min="8428" max="8428" width="3" customWidth="1"/>
    <col min="8429" max="8429" width="11.5703125" customWidth="1"/>
    <col min="8433" max="8433" width="10.5703125" customWidth="1"/>
    <col min="8434" max="8434" width="9.85546875" customWidth="1"/>
    <col min="8435" max="8435" width="10.28515625" customWidth="1"/>
    <col min="8436" max="8436" width="11.28515625" customWidth="1"/>
    <col min="8437" max="8437" width="11.140625" customWidth="1"/>
    <col min="8438" max="8438" width="11.85546875" customWidth="1"/>
    <col min="8440" max="8440" width="11.42578125" customWidth="1"/>
    <col min="8673" max="8673" width="28" customWidth="1"/>
    <col min="8674" max="8674" width="12.85546875" customWidth="1"/>
    <col min="8675" max="8675" width="13.140625" customWidth="1"/>
    <col min="8676" max="8676" width="13.28515625" customWidth="1"/>
    <col min="8677" max="8677" width="16" customWidth="1"/>
    <col min="8678" max="8678" width="15.5703125" customWidth="1"/>
    <col min="8679" max="8681" width="14.28515625" customWidth="1"/>
    <col min="8682" max="8682" width="13.140625" customWidth="1"/>
    <col min="8683" max="8683" width="14.28515625" customWidth="1"/>
    <col min="8684" max="8684" width="3" customWidth="1"/>
    <col min="8685" max="8685" width="11.5703125" customWidth="1"/>
    <col min="8689" max="8689" width="10.5703125" customWidth="1"/>
    <col min="8690" max="8690" width="9.85546875" customWidth="1"/>
    <col min="8691" max="8691" width="10.28515625" customWidth="1"/>
    <col min="8692" max="8692" width="11.28515625" customWidth="1"/>
    <col min="8693" max="8693" width="11.140625" customWidth="1"/>
    <col min="8694" max="8694" width="11.85546875" customWidth="1"/>
    <col min="8696" max="8696" width="11.42578125" customWidth="1"/>
    <col min="8929" max="8929" width="28" customWidth="1"/>
    <col min="8930" max="8930" width="12.85546875" customWidth="1"/>
    <col min="8931" max="8931" width="13.140625" customWidth="1"/>
    <col min="8932" max="8932" width="13.28515625" customWidth="1"/>
    <col min="8933" max="8933" width="16" customWidth="1"/>
    <col min="8934" max="8934" width="15.5703125" customWidth="1"/>
    <col min="8935" max="8937" width="14.28515625" customWidth="1"/>
    <col min="8938" max="8938" width="13.140625" customWidth="1"/>
    <col min="8939" max="8939" width="14.28515625" customWidth="1"/>
    <col min="8940" max="8940" width="3" customWidth="1"/>
    <col min="8941" max="8941" width="11.5703125" customWidth="1"/>
    <col min="8945" max="8945" width="10.5703125" customWidth="1"/>
    <col min="8946" max="8946" width="9.85546875" customWidth="1"/>
    <col min="8947" max="8947" width="10.28515625" customWidth="1"/>
    <col min="8948" max="8948" width="11.28515625" customWidth="1"/>
    <col min="8949" max="8949" width="11.140625" customWidth="1"/>
    <col min="8950" max="8950" width="11.85546875" customWidth="1"/>
    <col min="8952" max="8952" width="11.42578125" customWidth="1"/>
    <col min="9185" max="9185" width="28" customWidth="1"/>
    <col min="9186" max="9186" width="12.85546875" customWidth="1"/>
    <col min="9187" max="9187" width="13.140625" customWidth="1"/>
    <col min="9188" max="9188" width="13.28515625" customWidth="1"/>
    <col min="9189" max="9189" width="16" customWidth="1"/>
    <col min="9190" max="9190" width="15.5703125" customWidth="1"/>
    <col min="9191" max="9193" width="14.28515625" customWidth="1"/>
    <col min="9194" max="9194" width="13.140625" customWidth="1"/>
    <col min="9195" max="9195" width="14.28515625" customWidth="1"/>
    <col min="9196" max="9196" width="3" customWidth="1"/>
    <col min="9197" max="9197" width="11.5703125" customWidth="1"/>
    <col min="9201" max="9201" width="10.5703125" customWidth="1"/>
    <col min="9202" max="9202" width="9.85546875" customWidth="1"/>
    <col min="9203" max="9203" width="10.28515625" customWidth="1"/>
    <col min="9204" max="9204" width="11.28515625" customWidth="1"/>
    <col min="9205" max="9205" width="11.140625" customWidth="1"/>
    <col min="9206" max="9206" width="11.85546875" customWidth="1"/>
    <col min="9208" max="9208" width="11.42578125" customWidth="1"/>
    <col min="9441" max="9441" width="28" customWidth="1"/>
    <col min="9442" max="9442" width="12.85546875" customWidth="1"/>
    <col min="9443" max="9443" width="13.140625" customWidth="1"/>
    <col min="9444" max="9444" width="13.28515625" customWidth="1"/>
    <col min="9445" max="9445" width="16" customWidth="1"/>
    <col min="9446" max="9446" width="15.5703125" customWidth="1"/>
    <col min="9447" max="9449" width="14.28515625" customWidth="1"/>
    <col min="9450" max="9450" width="13.140625" customWidth="1"/>
    <col min="9451" max="9451" width="14.28515625" customWidth="1"/>
    <col min="9452" max="9452" width="3" customWidth="1"/>
    <col min="9453" max="9453" width="11.5703125" customWidth="1"/>
    <col min="9457" max="9457" width="10.5703125" customWidth="1"/>
    <col min="9458" max="9458" width="9.85546875" customWidth="1"/>
    <col min="9459" max="9459" width="10.28515625" customWidth="1"/>
    <col min="9460" max="9460" width="11.28515625" customWidth="1"/>
    <col min="9461" max="9461" width="11.140625" customWidth="1"/>
    <col min="9462" max="9462" width="11.85546875" customWidth="1"/>
    <col min="9464" max="9464" width="11.42578125" customWidth="1"/>
    <col min="9697" max="9697" width="28" customWidth="1"/>
    <col min="9698" max="9698" width="12.85546875" customWidth="1"/>
    <col min="9699" max="9699" width="13.140625" customWidth="1"/>
    <col min="9700" max="9700" width="13.28515625" customWidth="1"/>
    <col min="9701" max="9701" width="16" customWidth="1"/>
    <col min="9702" max="9702" width="15.5703125" customWidth="1"/>
    <col min="9703" max="9705" width="14.28515625" customWidth="1"/>
    <col min="9706" max="9706" width="13.140625" customWidth="1"/>
    <col min="9707" max="9707" width="14.28515625" customWidth="1"/>
    <col min="9708" max="9708" width="3" customWidth="1"/>
    <col min="9709" max="9709" width="11.5703125" customWidth="1"/>
    <col min="9713" max="9713" width="10.5703125" customWidth="1"/>
    <col min="9714" max="9714" width="9.85546875" customWidth="1"/>
    <col min="9715" max="9715" width="10.28515625" customWidth="1"/>
    <col min="9716" max="9716" width="11.28515625" customWidth="1"/>
    <col min="9717" max="9717" width="11.140625" customWidth="1"/>
    <col min="9718" max="9718" width="11.85546875" customWidth="1"/>
    <col min="9720" max="9720" width="11.42578125" customWidth="1"/>
    <col min="9953" max="9953" width="28" customWidth="1"/>
    <col min="9954" max="9954" width="12.85546875" customWidth="1"/>
    <col min="9955" max="9955" width="13.140625" customWidth="1"/>
    <col min="9956" max="9956" width="13.28515625" customWidth="1"/>
    <col min="9957" max="9957" width="16" customWidth="1"/>
    <col min="9958" max="9958" width="15.5703125" customWidth="1"/>
    <col min="9959" max="9961" width="14.28515625" customWidth="1"/>
    <col min="9962" max="9962" width="13.140625" customWidth="1"/>
    <col min="9963" max="9963" width="14.28515625" customWidth="1"/>
    <col min="9964" max="9964" width="3" customWidth="1"/>
    <col min="9965" max="9965" width="11.5703125" customWidth="1"/>
    <col min="9969" max="9969" width="10.5703125" customWidth="1"/>
    <col min="9970" max="9970" width="9.85546875" customWidth="1"/>
    <col min="9971" max="9971" width="10.28515625" customWidth="1"/>
    <col min="9972" max="9972" width="11.28515625" customWidth="1"/>
    <col min="9973" max="9973" width="11.140625" customWidth="1"/>
    <col min="9974" max="9974" width="11.85546875" customWidth="1"/>
    <col min="9976" max="9976" width="11.42578125" customWidth="1"/>
    <col min="10209" max="10209" width="28" customWidth="1"/>
    <col min="10210" max="10210" width="12.85546875" customWidth="1"/>
    <col min="10211" max="10211" width="13.140625" customWidth="1"/>
    <col min="10212" max="10212" width="13.28515625" customWidth="1"/>
    <col min="10213" max="10213" width="16" customWidth="1"/>
    <col min="10214" max="10214" width="15.5703125" customWidth="1"/>
    <col min="10215" max="10217" width="14.28515625" customWidth="1"/>
    <col min="10218" max="10218" width="13.140625" customWidth="1"/>
    <col min="10219" max="10219" width="14.28515625" customWidth="1"/>
    <col min="10220" max="10220" width="3" customWidth="1"/>
    <col min="10221" max="10221" width="11.5703125" customWidth="1"/>
    <col min="10225" max="10225" width="10.5703125" customWidth="1"/>
    <col min="10226" max="10226" width="9.85546875" customWidth="1"/>
    <col min="10227" max="10227" width="10.28515625" customWidth="1"/>
    <col min="10228" max="10228" width="11.28515625" customWidth="1"/>
    <col min="10229" max="10229" width="11.140625" customWidth="1"/>
    <col min="10230" max="10230" width="11.85546875" customWidth="1"/>
    <col min="10232" max="10232" width="11.42578125" customWidth="1"/>
    <col min="10465" max="10465" width="28" customWidth="1"/>
    <col min="10466" max="10466" width="12.85546875" customWidth="1"/>
    <col min="10467" max="10467" width="13.140625" customWidth="1"/>
    <col min="10468" max="10468" width="13.28515625" customWidth="1"/>
    <col min="10469" max="10469" width="16" customWidth="1"/>
    <col min="10470" max="10470" width="15.5703125" customWidth="1"/>
    <col min="10471" max="10473" width="14.28515625" customWidth="1"/>
    <col min="10474" max="10474" width="13.140625" customWidth="1"/>
    <col min="10475" max="10475" width="14.28515625" customWidth="1"/>
    <col min="10476" max="10476" width="3" customWidth="1"/>
    <col min="10477" max="10477" width="11.5703125" customWidth="1"/>
    <col min="10481" max="10481" width="10.5703125" customWidth="1"/>
    <col min="10482" max="10482" width="9.85546875" customWidth="1"/>
    <col min="10483" max="10483" width="10.28515625" customWidth="1"/>
    <col min="10484" max="10484" width="11.28515625" customWidth="1"/>
    <col min="10485" max="10485" width="11.140625" customWidth="1"/>
    <col min="10486" max="10486" width="11.85546875" customWidth="1"/>
    <col min="10488" max="10488" width="11.42578125" customWidth="1"/>
    <col min="10721" max="10721" width="28" customWidth="1"/>
    <col min="10722" max="10722" width="12.85546875" customWidth="1"/>
    <col min="10723" max="10723" width="13.140625" customWidth="1"/>
    <col min="10724" max="10724" width="13.28515625" customWidth="1"/>
    <col min="10725" max="10725" width="16" customWidth="1"/>
    <col min="10726" max="10726" width="15.5703125" customWidth="1"/>
    <col min="10727" max="10729" width="14.28515625" customWidth="1"/>
    <col min="10730" max="10730" width="13.140625" customWidth="1"/>
    <col min="10731" max="10731" width="14.28515625" customWidth="1"/>
    <col min="10732" max="10732" width="3" customWidth="1"/>
    <col min="10733" max="10733" width="11.5703125" customWidth="1"/>
    <col min="10737" max="10737" width="10.5703125" customWidth="1"/>
    <col min="10738" max="10738" width="9.85546875" customWidth="1"/>
    <col min="10739" max="10739" width="10.28515625" customWidth="1"/>
    <col min="10740" max="10740" width="11.28515625" customWidth="1"/>
    <col min="10741" max="10741" width="11.140625" customWidth="1"/>
    <col min="10742" max="10742" width="11.85546875" customWidth="1"/>
    <col min="10744" max="10744" width="11.42578125" customWidth="1"/>
    <col min="10977" max="10977" width="28" customWidth="1"/>
    <col min="10978" max="10978" width="12.85546875" customWidth="1"/>
    <col min="10979" max="10979" width="13.140625" customWidth="1"/>
    <col min="10980" max="10980" width="13.28515625" customWidth="1"/>
    <col min="10981" max="10981" width="16" customWidth="1"/>
    <col min="10982" max="10982" width="15.5703125" customWidth="1"/>
    <col min="10983" max="10985" width="14.28515625" customWidth="1"/>
    <col min="10986" max="10986" width="13.140625" customWidth="1"/>
    <col min="10987" max="10987" width="14.28515625" customWidth="1"/>
    <col min="10988" max="10988" width="3" customWidth="1"/>
    <col min="10989" max="10989" width="11.5703125" customWidth="1"/>
    <col min="10993" max="10993" width="10.5703125" customWidth="1"/>
    <col min="10994" max="10994" width="9.85546875" customWidth="1"/>
    <col min="10995" max="10995" width="10.28515625" customWidth="1"/>
    <col min="10996" max="10996" width="11.28515625" customWidth="1"/>
    <col min="10997" max="10997" width="11.140625" customWidth="1"/>
    <col min="10998" max="10998" width="11.85546875" customWidth="1"/>
    <col min="11000" max="11000" width="11.42578125" customWidth="1"/>
    <col min="11233" max="11233" width="28" customWidth="1"/>
    <col min="11234" max="11234" width="12.85546875" customWidth="1"/>
    <col min="11235" max="11235" width="13.140625" customWidth="1"/>
    <col min="11236" max="11236" width="13.28515625" customWidth="1"/>
    <col min="11237" max="11237" width="16" customWidth="1"/>
    <col min="11238" max="11238" width="15.5703125" customWidth="1"/>
    <col min="11239" max="11241" width="14.28515625" customWidth="1"/>
    <col min="11242" max="11242" width="13.140625" customWidth="1"/>
    <col min="11243" max="11243" width="14.28515625" customWidth="1"/>
    <col min="11244" max="11244" width="3" customWidth="1"/>
    <col min="11245" max="11245" width="11.5703125" customWidth="1"/>
    <col min="11249" max="11249" width="10.5703125" customWidth="1"/>
    <col min="11250" max="11250" width="9.85546875" customWidth="1"/>
    <col min="11251" max="11251" width="10.28515625" customWidth="1"/>
    <col min="11252" max="11252" width="11.28515625" customWidth="1"/>
    <col min="11253" max="11253" width="11.140625" customWidth="1"/>
    <col min="11254" max="11254" width="11.85546875" customWidth="1"/>
    <col min="11256" max="11256" width="11.42578125" customWidth="1"/>
    <col min="11489" max="11489" width="28" customWidth="1"/>
    <col min="11490" max="11490" width="12.85546875" customWidth="1"/>
    <col min="11491" max="11491" width="13.140625" customWidth="1"/>
    <col min="11492" max="11492" width="13.28515625" customWidth="1"/>
    <col min="11493" max="11493" width="16" customWidth="1"/>
    <col min="11494" max="11494" width="15.5703125" customWidth="1"/>
    <col min="11495" max="11497" width="14.28515625" customWidth="1"/>
    <col min="11498" max="11498" width="13.140625" customWidth="1"/>
    <col min="11499" max="11499" width="14.28515625" customWidth="1"/>
    <col min="11500" max="11500" width="3" customWidth="1"/>
    <col min="11501" max="11501" width="11.5703125" customWidth="1"/>
    <col min="11505" max="11505" width="10.5703125" customWidth="1"/>
    <col min="11506" max="11506" width="9.85546875" customWidth="1"/>
    <col min="11507" max="11507" width="10.28515625" customWidth="1"/>
    <col min="11508" max="11508" width="11.28515625" customWidth="1"/>
    <col min="11509" max="11509" width="11.140625" customWidth="1"/>
    <col min="11510" max="11510" width="11.85546875" customWidth="1"/>
    <col min="11512" max="11512" width="11.42578125" customWidth="1"/>
    <col min="11745" max="11745" width="28" customWidth="1"/>
    <col min="11746" max="11746" width="12.85546875" customWidth="1"/>
    <col min="11747" max="11747" width="13.140625" customWidth="1"/>
    <col min="11748" max="11748" width="13.28515625" customWidth="1"/>
    <col min="11749" max="11749" width="16" customWidth="1"/>
    <col min="11750" max="11750" width="15.5703125" customWidth="1"/>
    <col min="11751" max="11753" width="14.28515625" customWidth="1"/>
    <col min="11754" max="11754" width="13.140625" customWidth="1"/>
    <col min="11755" max="11755" width="14.28515625" customWidth="1"/>
    <col min="11756" max="11756" width="3" customWidth="1"/>
    <col min="11757" max="11757" width="11.5703125" customWidth="1"/>
    <col min="11761" max="11761" width="10.5703125" customWidth="1"/>
    <col min="11762" max="11762" width="9.85546875" customWidth="1"/>
    <col min="11763" max="11763" width="10.28515625" customWidth="1"/>
    <col min="11764" max="11764" width="11.28515625" customWidth="1"/>
    <col min="11765" max="11765" width="11.140625" customWidth="1"/>
    <col min="11766" max="11766" width="11.85546875" customWidth="1"/>
    <col min="11768" max="11768" width="11.42578125" customWidth="1"/>
    <col min="12001" max="12001" width="28" customWidth="1"/>
    <col min="12002" max="12002" width="12.85546875" customWidth="1"/>
    <col min="12003" max="12003" width="13.140625" customWidth="1"/>
    <col min="12004" max="12004" width="13.28515625" customWidth="1"/>
    <col min="12005" max="12005" width="16" customWidth="1"/>
    <col min="12006" max="12006" width="15.5703125" customWidth="1"/>
    <col min="12007" max="12009" width="14.28515625" customWidth="1"/>
    <col min="12010" max="12010" width="13.140625" customWidth="1"/>
    <col min="12011" max="12011" width="14.28515625" customWidth="1"/>
    <col min="12012" max="12012" width="3" customWidth="1"/>
    <col min="12013" max="12013" width="11.5703125" customWidth="1"/>
    <col min="12017" max="12017" width="10.5703125" customWidth="1"/>
    <col min="12018" max="12018" width="9.85546875" customWidth="1"/>
    <col min="12019" max="12019" width="10.28515625" customWidth="1"/>
    <col min="12020" max="12020" width="11.28515625" customWidth="1"/>
    <col min="12021" max="12021" width="11.140625" customWidth="1"/>
    <col min="12022" max="12022" width="11.85546875" customWidth="1"/>
    <col min="12024" max="12024" width="11.42578125" customWidth="1"/>
    <col min="12257" max="12257" width="28" customWidth="1"/>
    <col min="12258" max="12258" width="12.85546875" customWidth="1"/>
    <col min="12259" max="12259" width="13.140625" customWidth="1"/>
    <col min="12260" max="12260" width="13.28515625" customWidth="1"/>
    <col min="12261" max="12261" width="16" customWidth="1"/>
    <col min="12262" max="12262" width="15.5703125" customWidth="1"/>
    <col min="12263" max="12265" width="14.28515625" customWidth="1"/>
    <col min="12266" max="12266" width="13.140625" customWidth="1"/>
    <col min="12267" max="12267" width="14.28515625" customWidth="1"/>
    <col min="12268" max="12268" width="3" customWidth="1"/>
    <col min="12269" max="12269" width="11.5703125" customWidth="1"/>
    <col min="12273" max="12273" width="10.5703125" customWidth="1"/>
    <col min="12274" max="12274" width="9.85546875" customWidth="1"/>
    <col min="12275" max="12275" width="10.28515625" customWidth="1"/>
    <col min="12276" max="12276" width="11.28515625" customWidth="1"/>
    <col min="12277" max="12277" width="11.140625" customWidth="1"/>
    <col min="12278" max="12278" width="11.85546875" customWidth="1"/>
    <col min="12280" max="12280" width="11.42578125" customWidth="1"/>
    <col min="12513" max="12513" width="28" customWidth="1"/>
    <col min="12514" max="12514" width="12.85546875" customWidth="1"/>
    <col min="12515" max="12515" width="13.140625" customWidth="1"/>
    <col min="12516" max="12516" width="13.28515625" customWidth="1"/>
    <col min="12517" max="12517" width="16" customWidth="1"/>
    <col min="12518" max="12518" width="15.5703125" customWidth="1"/>
    <col min="12519" max="12521" width="14.28515625" customWidth="1"/>
    <col min="12522" max="12522" width="13.140625" customWidth="1"/>
    <col min="12523" max="12523" width="14.28515625" customWidth="1"/>
    <col min="12524" max="12524" width="3" customWidth="1"/>
    <col min="12525" max="12525" width="11.5703125" customWidth="1"/>
    <col min="12529" max="12529" width="10.5703125" customWidth="1"/>
    <col min="12530" max="12530" width="9.85546875" customWidth="1"/>
    <col min="12531" max="12531" width="10.28515625" customWidth="1"/>
    <col min="12532" max="12532" width="11.28515625" customWidth="1"/>
    <col min="12533" max="12533" width="11.140625" customWidth="1"/>
    <col min="12534" max="12534" width="11.85546875" customWidth="1"/>
    <col min="12536" max="12536" width="11.42578125" customWidth="1"/>
    <col min="12769" max="12769" width="28" customWidth="1"/>
    <col min="12770" max="12770" width="12.85546875" customWidth="1"/>
    <col min="12771" max="12771" width="13.140625" customWidth="1"/>
    <col min="12772" max="12772" width="13.28515625" customWidth="1"/>
    <col min="12773" max="12773" width="16" customWidth="1"/>
    <col min="12774" max="12774" width="15.5703125" customWidth="1"/>
    <col min="12775" max="12777" width="14.28515625" customWidth="1"/>
    <col min="12778" max="12778" width="13.140625" customWidth="1"/>
    <col min="12779" max="12779" width="14.28515625" customWidth="1"/>
    <col min="12780" max="12780" width="3" customWidth="1"/>
    <col min="12781" max="12781" width="11.5703125" customWidth="1"/>
    <col min="12785" max="12785" width="10.5703125" customWidth="1"/>
    <col min="12786" max="12786" width="9.85546875" customWidth="1"/>
    <col min="12787" max="12787" width="10.28515625" customWidth="1"/>
    <col min="12788" max="12788" width="11.28515625" customWidth="1"/>
    <col min="12789" max="12789" width="11.140625" customWidth="1"/>
    <col min="12790" max="12790" width="11.85546875" customWidth="1"/>
    <col min="12792" max="12792" width="11.42578125" customWidth="1"/>
    <col min="13025" max="13025" width="28" customWidth="1"/>
    <col min="13026" max="13026" width="12.85546875" customWidth="1"/>
    <col min="13027" max="13027" width="13.140625" customWidth="1"/>
    <col min="13028" max="13028" width="13.28515625" customWidth="1"/>
    <col min="13029" max="13029" width="16" customWidth="1"/>
    <col min="13030" max="13030" width="15.5703125" customWidth="1"/>
    <col min="13031" max="13033" width="14.28515625" customWidth="1"/>
    <col min="13034" max="13034" width="13.140625" customWidth="1"/>
    <col min="13035" max="13035" width="14.28515625" customWidth="1"/>
    <col min="13036" max="13036" width="3" customWidth="1"/>
    <col min="13037" max="13037" width="11.5703125" customWidth="1"/>
    <col min="13041" max="13041" width="10.5703125" customWidth="1"/>
    <col min="13042" max="13042" width="9.85546875" customWidth="1"/>
    <col min="13043" max="13043" width="10.28515625" customWidth="1"/>
    <col min="13044" max="13044" width="11.28515625" customWidth="1"/>
    <col min="13045" max="13045" width="11.140625" customWidth="1"/>
    <col min="13046" max="13046" width="11.85546875" customWidth="1"/>
    <col min="13048" max="13048" width="11.42578125" customWidth="1"/>
    <col min="13281" max="13281" width="28" customWidth="1"/>
    <col min="13282" max="13282" width="12.85546875" customWidth="1"/>
    <col min="13283" max="13283" width="13.140625" customWidth="1"/>
    <col min="13284" max="13284" width="13.28515625" customWidth="1"/>
    <col min="13285" max="13285" width="16" customWidth="1"/>
    <col min="13286" max="13286" width="15.5703125" customWidth="1"/>
    <col min="13287" max="13289" width="14.28515625" customWidth="1"/>
    <col min="13290" max="13290" width="13.140625" customWidth="1"/>
    <col min="13291" max="13291" width="14.28515625" customWidth="1"/>
    <col min="13292" max="13292" width="3" customWidth="1"/>
    <col min="13293" max="13293" width="11.5703125" customWidth="1"/>
    <col min="13297" max="13297" width="10.5703125" customWidth="1"/>
    <col min="13298" max="13298" width="9.85546875" customWidth="1"/>
    <col min="13299" max="13299" width="10.28515625" customWidth="1"/>
    <col min="13300" max="13300" width="11.28515625" customWidth="1"/>
    <col min="13301" max="13301" width="11.140625" customWidth="1"/>
    <col min="13302" max="13302" width="11.85546875" customWidth="1"/>
    <col min="13304" max="13304" width="11.42578125" customWidth="1"/>
    <col min="13537" max="13537" width="28" customWidth="1"/>
    <col min="13538" max="13538" width="12.85546875" customWidth="1"/>
    <col min="13539" max="13539" width="13.140625" customWidth="1"/>
    <col min="13540" max="13540" width="13.28515625" customWidth="1"/>
    <col min="13541" max="13541" width="16" customWidth="1"/>
    <col min="13542" max="13542" width="15.5703125" customWidth="1"/>
    <col min="13543" max="13545" width="14.28515625" customWidth="1"/>
    <col min="13546" max="13546" width="13.140625" customWidth="1"/>
    <col min="13547" max="13547" width="14.28515625" customWidth="1"/>
    <col min="13548" max="13548" width="3" customWidth="1"/>
    <col min="13549" max="13549" width="11.5703125" customWidth="1"/>
    <col min="13553" max="13553" width="10.5703125" customWidth="1"/>
    <col min="13554" max="13554" width="9.85546875" customWidth="1"/>
    <col min="13555" max="13555" width="10.28515625" customWidth="1"/>
    <col min="13556" max="13556" width="11.28515625" customWidth="1"/>
    <col min="13557" max="13557" width="11.140625" customWidth="1"/>
    <col min="13558" max="13558" width="11.85546875" customWidth="1"/>
    <col min="13560" max="13560" width="11.42578125" customWidth="1"/>
    <col min="13793" max="13793" width="28" customWidth="1"/>
    <col min="13794" max="13794" width="12.85546875" customWidth="1"/>
    <col min="13795" max="13795" width="13.140625" customWidth="1"/>
    <col min="13796" max="13796" width="13.28515625" customWidth="1"/>
    <col min="13797" max="13797" width="16" customWidth="1"/>
    <col min="13798" max="13798" width="15.5703125" customWidth="1"/>
    <col min="13799" max="13801" width="14.28515625" customWidth="1"/>
    <col min="13802" max="13802" width="13.140625" customWidth="1"/>
    <col min="13803" max="13803" width="14.28515625" customWidth="1"/>
    <col min="13804" max="13804" width="3" customWidth="1"/>
    <col min="13805" max="13805" width="11.5703125" customWidth="1"/>
    <col min="13809" max="13809" width="10.5703125" customWidth="1"/>
    <col min="13810" max="13810" width="9.85546875" customWidth="1"/>
    <col min="13811" max="13811" width="10.28515625" customWidth="1"/>
    <col min="13812" max="13812" width="11.28515625" customWidth="1"/>
    <col min="13813" max="13813" width="11.140625" customWidth="1"/>
    <col min="13814" max="13814" width="11.85546875" customWidth="1"/>
    <col min="13816" max="13816" width="11.42578125" customWidth="1"/>
    <col min="14049" max="14049" width="28" customWidth="1"/>
    <col min="14050" max="14050" width="12.85546875" customWidth="1"/>
    <col min="14051" max="14051" width="13.140625" customWidth="1"/>
    <col min="14052" max="14052" width="13.28515625" customWidth="1"/>
    <col min="14053" max="14053" width="16" customWidth="1"/>
    <col min="14054" max="14054" width="15.5703125" customWidth="1"/>
    <col min="14055" max="14057" width="14.28515625" customWidth="1"/>
    <col min="14058" max="14058" width="13.140625" customWidth="1"/>
    <col min="14059" max="14059" width="14.28515625" customWidth="1"/>
    <col min="14060" max="14060" width="3" customWidth="1"/>
    <col min="14061" max="14061" width="11.5703125" customWidth="1"/>
    <col min="14065" max="14065" width="10.5703125" customWidth="1"/>
    <col min="14066" max="14066" width="9.85546875" customWidth="1"/>
    <col min="14067" max="14067" width="10.28515625" customWidth="1"/>
    <col min="14068" max="14068" width="11.28515625" customWidth="1"/>
    <col min="14069" max="14069" width="11.140625" customWidth="1"/>
    <col min="14070" max="14070" width="11.85546875" customWidth="1"/>
    <col min="14072" max="14072" width="11.42578125" customWidth="1"/>
    <col min="14305" max="14305" width="28" customWidth="1"/>
    <col min="14306" max="14306" width="12.85546875" customWidth="1"/>
    <col min="14307" max="14307" width="13.140625" customWidth="1"/>
    <col min="14308" max="14308" width="13.28515625" customWidth="1"/>
    <col min="14309" max="14309" width="16" customWidth="1"/>
    <col min="14310" max="14310" width="15.5703125" customWidth="1"/>
    <col min="14311" max="14313" width="14.28515625" customWidth="1"/>
    <col min="14314" max="14314" width="13.140625" customWidth="1"/>
    <col min="14315" max="14315" width="14.28515625" customWidth="1"/>
    <col min="14316" max="14316" width="3" customWidth="1"/>
    <col min="14317" max="14317" width="11.5703125" customWidth="1"/>
    <col min="14321" max="14321" width="10.5703125" customWidth="1"/>
    <col min="14322" max="14322" width="9.85546875" customWidth="1"/>
    <col min="14323" max="14323" width="10.28515625" customWidth="1"/>
    <col min="14324" max="14324" width="11.28515625" customWidth="1"/>
    <col min="14325" max="14325" width="11.140625" customWidth="1"/>
    <col min="14326" max="14326" width="11.85546875" customWidth="1"/>
    <col min="14328" max="14328" width="11.42578125" customWidth="1"/>
    <col min="14561" max="14561" width="28" customWidth="1"/>
    <col min="14562" max="14562" width="12.85546875" customWidth="1"/>
    <col min="14563" max="14563" width="13.140625" customWidth="1"/>
    <col min="14564" max="14564" width="13.28515625" customWidth="1"/>
    <col min="14565" max="14565" width="16" customWidth="1"/>
    <col min="14566" max="14566" width="15.5703125" customWidth="1"/>
    <col min="14567" max="14569" width="14.28515625" customWidth="1"/>
    <col min="14570" max="14570" width="13.140625" customWidth="1"/>
    <col min="14571" max="14571" width="14.28515625" customWidth="1"/>
    <col min="14572" max="14572" width="3" customWidth="1"/>
    <col min="14573" max="14573" width="11.5703125" customWidth="1"/>
    <col min="14577" max="14577" width="10.5703125" customWidth="1"/>
    <col min="14578" max="14578" width="9.85546875" customWidth="1"/>
    <col min="14579" max="14579" width="10.28515625" customWidth="1"/>
    <col min="14580" max="14580" width="11.28515625" customWidth="1"/>
    <col min="14581" max="14581" width="11.140625" customWidth="1"/>
    <col min="14582" max="14582" width="11.85546875" customWidth="1"/>
    <col min="14584" max="14584" width="11.42578125" customWidth="1"/>
    <col min="14817" max="14817" width="28" customWidth="1"/>
    <col min="14818" max="14818" width="12.85546875" customWidth="1"/>
    <col min="14819" max="14819" width="13.140625" customWidth="1"/>
    <col min="14820" max="14820" width="13.28515625" customWidth="1"/>
    <col min="14821" max="14821" width="16" customWidth="1"/>
    <col min="14822" max="14822" width="15.5703125" customWidth="1"/>
    <col min="14823" max="14825" width="14.28515625" customWidth="1"/>
    <col min="14826" max="14826" width="13.140625" customWidth="1"/>
    <col min="14827" max="14827" width="14.28515625" customWidth="1"/>
    <col min="14828" max="14828" width="3" customWidth="1"/>
    <col min="14829" max="14829" width="11.5703125" customWidth="1"/>
    <col min="14833" max="14833" width="10.5703125" customWidth="1"/>
    <col min="14834" max="14834" width="9.85546875" customWidth="1"/>
    <col min="14835" max="14835" width="10.28515625" customWidth="1"/>
    <col min="14836" max="14836" width="11.28515625" customWidth="1"/>
    <col min="14837" max="14837" width="11.140625" customWidth="1"/>
    <col min="14838" max="14838" width="11.85546875" customWidth="1"/>
    <col min="14840" max="14840" width="11.42578125" customWidth="1"/>
    <col min="15073" max="15073" width="28" customWidth="1"/>
    <col min="15074" max="15074" width="12.85546875" customWidth="1"/>
    <col min="15075" max="15075" width="13.140625" customWidth="1"/>
    <col min="15076" max="15076" width="13.28515625" customWidth="1"/>
    <col min="15077" max="15077" width="16" customWidth="1"/>
    <col min="15078" max="15078" width="15.5703125" customWidth="1"/>
    <col min="15079" max="15081" width="14.28515625" customWidth="1"/>
    <col min="15082" max="15082" width="13.140625" customWidth="1"/>
    <col min="15083" max="15083" width="14.28515625" customWidth="1"/>
    <col min="15084" max="15084" width="3" customWidth="1"/>
    <col min="15085" max="15085" width="11.5703125" customWidth="1"/>
    <col min="15089" max="15089" width="10.5703125" customWidth="1"/>
    <col min="15090" max="15090" width="9.85546875" customWidth="1"/>
    <col min="15091" max="15091" width="10.28515625" customWidth="1"/>
    <col min="15092" max="15092" width="11.28515625" customWidth="1"/>
    <col min="15093" max="15093" width="11.140625" customWidth="1"/>
    <col min="15094" max="15094" width="11.85546875" customWidth="1"/>
    <col min="15096" max="15096" width="11.42578125" customWidth="1"/>
    <col min="15329" max="15329" width="28" customWidth="1"/>
    <col min="15330" max="15330" width="12.85546875" customWidth="1"/>
    <col min="15331" max="15331" width="13.140625" customWidth="1"/>
    <col min="15332" max="15332" width="13.28515625" customWidth="1"/>
    <col min="15333" max="15333" width="16" customWidth="1"/>
    <col min="15334" max="15334" width="15.5703125" customWidth="1"/>
    <col min="15335" max="15337" width="14.28515625" customWidth="1"/>
    <col min="15338" max="15338" width="13.140625" customWidth="1"/>
    <col min="15339" max="15339" width="14.28515625" customWidth="1"/>
    <col min="15340" max="15340" width="3" customWidth="1"/>
    <col min="15341" max="15341" width="11.5703125" customWidth="1"/>
    <col min="15345" max="15345" width="10.5703125" customWidth="1"/>
    <col min="15346" max="15346" width="9.85546875" customWidth="1"/>
    <col min="15347" max="15347" width="10.28515625" customWidth="1"/>
    <col min="15348" max="15348" width="11.28515625" customWidth="1"/>
    <col min="15349" max="15349" width="11.140625" customWidth="1"/>
    <col min="15350" max="15350" width="11.85546875" customWidth="1"/>
    <col min="15352" max="15352" width="11.42578125" customWidth="1"/>
    <col min="15585" max="15585" width="28" customWidth="1"/>
    <col min="15586" max="15586" width="12.85546875" customWidth="1"/>
    <col min="15587" max="15587" width="13.140625" customWidth="1"/>
    <col min="15588" max="15588" width="13.28515625" customWidth="1"/>
    <col min="15589" max="15589" width="16" customWidth="1"/>
    <col min="15590" max="15590" width="15.5703125" customWidth="1"/>
    <col min="15591" max="15593" width="14.28515625" customWidth="1"/>
    <col min="15594" max="15594" width="13.140625" customWidth="1"/>
    <col min="15595" max="15595" width="14.28515625" customWidth="1"/>
    <col min="15596" max="15596" width="3" customWidth="1"/>
    <col min="15597" max="15597" width="11.5703125" customWidth="1"/>
    <col min="15601" max="15601" width="10.5703125" customWidth="1"/>
    <col min="15602" max="15602" width="9.85546875" customWidth="1"/>
    <col min="15603" max="15603" width="10.28515625" customWidth="1"/>
    <col min="15604" max="15604" width="11.28515625" customWidth="1"/>
    <col min="15605" max="15605" width="11.140625" customWidth="1"/>
    <col min="15606" max="15606" width="11.85546875" customWidth="1"/>
    <col min="15608" max="15608" width="11.42578125" customWidth="1"/>
    <col min="15841" max="15841" width="28" customWidth="1"/>
    <col min="15842" max="15842" width="12.85546875" customWidth="1"/>
    <col min="15843" max="15843" width="13.140625" customWidth="1"/>
    <col min="15844" max="15844" width="13.28515625" customWidth="1"/>
    <col min="15845" max="15845" width="16" customWidth="1"/>
    <col min="15846" max="15846" width="15.5703125" customWidth="1"/>
    <col min="15847" max="15849" width="14.28515625" customWidth="1"/>
    <col min="15850" max="15850" width="13.140625" customWidth="1"/>
    <col min="15851" max="15851" width="14.28515625" customWidth="1"/>
    <col min="15852" max="15852" width="3" customWidth="1"/>
    <col min="15853" max="15853" width="11.5703125" customWidth="1"/>
    <col min="15857" max="15857" width="10.5703125" customWidth="1"/>
    <col min="15858" max="15858" width="9.85546875" customWidth="1"/>
    <col min="15859" max="15859" width="10.28515625" customWidth="1"/>
    <col min="15860" max="15860" width="11.28515625" customWidth="1"/>
    <col min="15861" max="15861" width="11.140625" customWidth="1"/>
    <col min="15862" max="15862" width="11.85546875" customWidth="1"/>
    <col min="15864" max="15864" width="11.42578125" customWidth="1"/>
    <col min="16097" max="16097" width="28" customWidth="1"/>
    <col min="16098" max="16098" width="12.85546875" customWidth="1"/>
    <col min="16099" max="16099" width="13.140625" customWidth="1"/>
    <col min="16100" max="16100" width="13.28515625" customWidth="1"/>
    <col min="16101" max="16101" width="16" customWidth="1"/>
    <col min="16102" max="16102" width="15.5703125" customWidth="1"/>
    <col min="16103" max="16105" width="14.28515625" customWidth="1"/>
    <col min="16106" max="16106" width="13.140625" customWidth="1"/>
    <col min="16107" max="16107" width="14.28515625" customWidth="1"/>
    <col min="16108" max="16108" width="3" customWidth="1"/>
    <col min="16109" max="16109" width="11.5703125" customWidth="1"/>
    <col min="16113" max="16113" width="10.5703125" customWidth="1"/>
    <col min="16114" max="16114" width="9.85546875" customWidth="1"/>
    <col min="16115" max="16115" width="10.28515625" customWidth="1"/>
    <col min="16116" max="16116" width="11.28515625" customWidth="1"/>
    <col min="16117" max="16117" width="11.140625" customWidth="1"/>
    <col min="16118" max="16118" width="11.85546875" customWidth="1"/>
    <col min="16120" max="16120" width="11.42578125" customWidth="1"/>
  </cols>
  <sheetData>
    <row r="1" spans="1:11">
      <c r="A1" s="193" t="s">
        <v>319</v>
      </c>
      <c r="B1" s="193"/>
      <c r="C1" s="193"/>
      <c r="D1" s="193"/>
      <c r="E1" s="193"/>
      <c r="F1" s="193"/>
      <c r="G1" s="193"/>
      <c r="H1" s="193"/>
      <c r="I1" s="193"/>
      <c r="J1" s="193"/>
      <c r="K1" s="1"/>
    </row>
    <row r="2" spans="1:11">
      <c r="A2" s="3"/>
      <c r="B2" s="4"/>
      <c r="C2" s="4"/>
      <c r="D2" s="5"/>
      <c r="E2" s="6"/>
      <c r="F2" s="7"/>
      <c r="G2" s="8"/>
      <c r="H2" s="8"/>
      <c r="I2" s="9"/>
      <c r="J2" s="2"/>
      <c r="K2" s="2"/>
    </row>
    <row r="3" spans="1:11">
      <c r="A3" s="200" t="s">
        <v>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1">
      <c r="A4" s="11"/>
      <c r="B4" s="202" t="str">
        <f>'[1]51'!B6:K6</f>
        <v>la data de  31.12.2020</v>
      </c>
      <c r="C4" s="202"/>
      <c r="D4" s="202"/>
      <c r="E4" s="202"/>
      <c r="F4" s="202"/>
      <c r="G4" s="202"/>
      <c r="H4" s="202"/>
      <c r="I4" s="202"/>
      <c r="J4" s="11"/>
      <c r="K4" s="11"/>
    </row>
    <row r="5" spans="1:11" ht="13.5" thickBot="1">
      <c r="A5" s="12" t="s">
        <v>2</v>
      </c>
      <c r="B5" s="13"/>
      <c r="C5" s="13">
        <f>'[1]13+verif'!C10</f>
        <v>111945475</v>
      </c>
      <c r="D5" s="13">
        <f>'[1]13+verif'!D10</f>
        <v>78453183</v>
      </c>
      <c r="E5" s="13">
        <f>'[1]13+verif'!E10</f>
        <v>329003416</v>
      </c>
      <c r="F5" s="13">
        <f>'[1]13+verif'!F10</f>
        <v>306155740</v>
      </c>
      <c r="G5" s="13">
        <f>'[1]13+verif'!G10</f>
        <v>265337611</v>
      </c>
      <c r="H5" s="13">
        <f>'[1]13+verif'!H10</f>
        <v>265337611</v>
      </c>
      <c r="I5" s="13">
        <f>'[1]13+verif'!I10</f>
        <v>265337611</v>
      </c>
      <c r="J5" s="13">
        <f>'[1]13+verif'!J10</f>
        <v>0</v>
      </c>
      <c r="K5" s="10" t="s">
        <v>1</v>
      </c>
    </row>
    <row r="6" spans="1:11" ht="30.75" customHeight="1">
      <c r="A6" s="194" t="s">
        <v>3</v>
      </c>
      <c r="B6" s="196" t="s">
        <v>4</v>
      </c>
      <c r="C6" s="198" t="s">
        <v>320</v>
      </c>
      <c r="D6" s="198" t="s">
        <v>320</v>
      </c>
      <c r="E6" s="198" t="s">
        <v>321</v>
      </c>
      <c r="F6" s="198" t="s">
        <v>322</v>
      </c>
      <c r="G6" s="196" t="s">
        <v>5</v>
      </c>
      <c r="H6" s="196" t="s">
        <v>6</v>
      </c>
      <c r="I6" s="203" t="s">
        <v>7</v>
      </c>
      <c r="J6" s="203" t="s">
        <v>8</v>
      </c>
      <c r="K6" s="204" t="s">
        <v>9</v>
      </c>
    </row>
    <row r="7" spans="1:11" ht="30" customHeight="1">
      <c r="A7" s="195"/>
      <c r="B7" s="197"/>
      <c r="C7" s="199"/>
      <c r="D7" s="199"/>
      <c r="E7" s="199"/>
      <c r="F7" s="199"/>
      <c r="G7" s="197"/>
      <c r="H7" s="197"/>
      <c r="I7" s="197"/>
      <c r="J7" s="197"/>
      <c r="K7" s="205"/>
    </row>
    <row r="8" spans="1:11">
      <c r="A8" s="14" t="s">
        <v>10</v>
      </c>
      <c r="B8" s="15" t="s">
        <v>11</v>
      </c>
      <c r="C8" s="15">
        <v>1</v>
      </c>
      <c r="D8" s="15">
        <v>2</v>
      </c>
      <c r="E8" s="16">
        <v>3</v>
      </c>
      <c r="F8" s="16">
        <v>4</v>
      </c>
      <c r="G8" s="15">
        <v>5</v>
      </c>
      <c r="H8" s="15">
        <v>6</v>
      </c>
      <c r="I8" s="15">
        <v>7</v>
      </c>
      <c r="J8" s="17">
        <v>8</v>
      </c>
      <c r="K8" s="18">
        <v>10</v>
      </c>
    </row>
    <row r="9" spans="1:11" ht="36">
      <c r="A9" s="154" t="s">
        <v>12</v>
      </c>
      <c r="B9" s="19" t="s">
        <v>13</v>
      </c>
      <c r="C9" s="20">
        <f>C10+C26+C34+C87+C104+C134</f>
        <v>111945475</v>
      </c>
      <c r="D9" s="21">
        <f>D10+D26+D34+D87+D104+D134</f>
        <v>78453183</v>
      </c>
      <c r="E9" s="22">
        <f t="shared" ref="E9:K9" si="0">E10+E26+E34+E87+E104+E134</f>
        <v>329003416</v>
      </c>
      <c r="F9" s="22">
        <f t="shared" si="0"/>
        <v>306155740</v>
      </c>
      <c r="G9" s="22">
        <f t="shared" si="0"/>
        <v>265337611</v>
      </c>
      <c r="H9" s="22">
        <f t="shared" si="0"/>
        <v>265337611</v>
      </c>
      <c r="I9" s="22">
        <f>I10+I26+I34+I87+I104+I134</f>
        <v>265337611</v>
      </c>
      <c r="J9" s="20">
        <f t="shared" si="0"/>
        <v>0</v>
      </c>
      <c r="K9" s="23">
        <f t="shared" si="0"/>
        <v>225931029</v>
      </c>
    </row>
    <row r="10" spans="1:11" ht="24">
      <c r="A10" s="155" t="s">
        <v>14</v>
      </c>
      <c r="B10" s="24" t="s">
        <v>15</v>
      </c>
      <c r="C10" s="25">
        <f>C11+C14+C20+C21</f>
        <v>2449500</v>
      </c>
      <c r="D10" s="25">
        <f>D11+D14+D20+D21</f>
        <v>2736800</v>
      </c>
      <c r="E10" s="25">
        <f t="shared" ref="E10:K10" si="1">E11+E14+E20+E21</f>
        <v>36920500</v>
      </c>
      <c r="F10" s="25">
        <f t="shared" si="1"/>
        <v>37388800</v>
      </c>
      <c r="G10" s="25">
        <f t="shared" si="1"/>
        <v>33935318</v>
      </c>
      <c r="H10" s="25">
        <f t="shared" si="1"/>
        <v>33935318</v>
      </c>
      <c r="I10" s="25">
        <f t="shared" si="1"/>
        <v>33935318</v>
      </c>
      <c r="J10" s="25">
        <f t="shared" si="1"/>
        <v>0</v>
      </c>
      <c r="K10" s="26">
        <f t="shared" si="1"/>
        <v>34111546</v>
      </c>
    </row>
    <row r="11" spans="1:11" ht="24">
      <c r="A11" s="156" t="s">
        <v>16</v>
      </c>
      <c r="B11" s="27" t="s">
        <v>17</v>
      </c>
      <c r="C11" s="28">
        <f>C12</f>
        <v>2449500</v>
      </c>
      <c r="D11" s="28">
        <f>D12</f>
        <v>2736800</v>
      </c>
      <c r="E11" s="28">
        <f t="shared" ref="E11:K12" si="2">E12</f>
        <v>31549500</v>
      </c>
      <c r="F11" s="28">
        <f t="shared" si="2"/>
        <v>31986800</v>
      </c>
      <c r="G11" s="28">
        <f t="shared" si="2"/>
        <v>29287799</v>
      </c>
      <c r="H11" s="28">
        <f t="shared" si="2"/>
        <v>29287799</v>
      </c>
      <c r="I11" s="28">
        <f t="shared" si="2"/>
        <v>29287799</v>
      </c>
      <c r="J11" s="28">
        <f t="shared" si="2"/>
        <v>0</v>
      </c>
      <c r="K11" s="29">
        <f t="shared" si="2"/>
        <v>29226850</v>
      </c>
    </row>
    <row r="12" spans="1:11" ht="24">
      <c r="A12" s="157" t="s">
        <v>18</v>
      </c>
      <c r="B12" s="30" t="s">
        <v>19</v>
      </c>
      <c r="C12" s="31">
        <f>C13</f>
        <v>2449500</v>
      </c>
      <c r="D12" s="31">
        <f>D13</f>
        <v>2736800</v>
      </c>
      <c r="E12" s="31">
        <f t="shared" si="2"/>
        <v>31549500</v>
      </c>
      <c r="F12" s="31">
        <f t="shared" si="2"/>
        <v>31986800</v>
      </c>
      <c r="G12" s="31">
        <f t="shared" si="2"/>
        <v>29287799</v>
      </c>
      <c r="H12" s="31">
        <f t="shared" si="2"/>
        <v>29287799</v>
      </c>
      <c r="I12" s="31">
        <f t="shared" si="2"/>
        <v>29287799</v>
      </c>
      <c r="J12" s="31">
        <f t="shared" si="2"/>
        <v>0</v>
      </c>
      <c r="K12" s="32">
        <f t="shared" si="2"/>
        <v>29226850</v>
      </c>
    </row>
    <row r="13" spans="1:11" ht="18.75" customHeight="1">
      <c r="A13" s="158" t="s">
        <v>20</v>
      </c>
      <c r="B13" s="33" t="s">
        <v>21</v>
      </c>
      <c r="C13" s="34">
        <f>C141+C267</f>
        <v>2449500</v>
      </c>
      <c r="D13" s="34">
        <f>D141+D267</f>
        <v>2736800</v>
      </c>
      <c r="E13" s="34">
        <f t="shared" ref="E13:K13" si="3">E141+E267</f>
        <v>31549500</v>
      </c>
      <c r="F13" s="34">
        <f t="shared" si="3"/>
        <v>31986800</v>
      </c>
      <c r="G13" s="34">
        <f t="shared" si="3"/>
        <v>29287799</v>
      </c>
      <c r="H13" s="34">
        <f>G13</f>
        <v>29287799</v>
      </c>
      <c r="I13" s="34">
        <f>I141+I267</f>
        <v>29287799</v>
      </c>
      <c r="J13" s="35">
        <f t="shared" si="3"/>
        <v>0</v>
      </c>
      <c r="K13" s="36">
        <f t="shared" si="3"/>
        <v>29226850</v>
      </c>
    </row>
    <row r="14" spans="1:11" ht="27.75" customHeight="1">
      <c r="A14" s="156" t="s">
        <v>22</v>
      </c>
      <c r="B14" s="27" t="s">
        <v>23</v>
      </c>
      <c r="C14" s="28">
        <f>C15+C16+C17+C18+C19</f>
        <v>0</v>
      </c>
      <c r="D14" s="28">
        <f>D15+D16+D17+D18+D19</f>
        <v>0</v>
      </c>
      <c r="E14" s="28">
        <f t="shared" ref="E14:K14" si="4">E15+E16+E17+E18+E19</f>
        <v>2062000</v>
      </c>
      <c r="F14" s="28">
        <f t="shared" si="4"/>
        <v>2093000</v>
      </c>
      <c r="G14" s="28">
        <f t="shared" si="4"/>
        <v>2020153</v>
      </c>
      <c r="H14" s="28">
        <f t="shared" si="4"/>
        <v>2020153</v>
      </c>
      <c r="I14" s="28">
        <f t="shared" si="4"/>
        <v>2020153</v>
      </c>
      <c r="J14" s="28">
        <f t="shared" si="4"/>
        <v>0</v>
      </c>
      <c r="K14" s="29">
        <f t="shared" si="4"/>
        <v>2039409</v>
      </c>
    </row>
    <row r="15" spans="1:11" ht="24">
      <c r="A15" s="158" t="s">
        <v>24</v>
      </c>
      <c r="B15" s="33" t="s">
        <v>25</v>
      </c>
      <c r="C15" s="34">
        <f>C143+C269</f>
        <v>0</v>
      </c>
      <c r="D15" s="34">
        <f>D143+D269</f>
        <v>0</v>
      </c>
      <c r="E15" s="34">
        <f t="shared" ref="E15:K15" si="5">E143+E269</f>
        <v>10000</v>
      </c>
      <c r="F15" s="34">
        <f t="shared" si="5"/>
        <v>10000</v>
      </c>
      <c r="G15" s="34">
        <f t="shared" si="5"/>
        <v>0</v>
      </c>
      <c r="H15" s="34">
        <f t="shared" si="5"/>
        <v>0</v>
      </c>
      <c r="I15" s="34">
        <f t="shared" si="5"/>
        <v>0</v>
      </c>
      <c r="J15" s="34">
        <f t="shared" si="5"/>
        <v>0</v>
      </c>
      <c r="K15" s="36">
        <f t="shared" si="5"/>
        <v>0</v>
      </c>
    </row>
    <row r="16" spans="1:11" ht="24" hidden="1">
      <c r="A16" s="158" t="s">
        <v>26</v>
      </c>
      <c r="B16" s="33" t="s">
        <v>27</v>
      </c>
      <c r="C16" s="34">
        <f>C144+C270</f>
        <v>0</v>
      </c>
      <c r="D16" s="34">
        <f t="shared" ref="D16:K19" si="6">D144+D270</f>
        <v>0</v>
      </c>
      <c r="E16" s="34">
        <f t="shared" si="6"/>
        <v>0</v>
      </c>
      <c r="F16" s="34">
        <f t="shared" si="6"/>
        <v>0</v>
      </c>
      <c r="G16" s="34">
        <f t="shared" si="6"/>
        <v>0</v>
      </c>
      <c r="H16" s="34">
        <f t="shared" si="6"/>
        <v>0</v>
      </c>
      <c r="I16" s="34">
        <f t="shared" si="6"/>
        <v>0</v>
      </c>
      <c r="J16" s="34">
        <f t="shared" si="6"/>
        <v>0</v>
      </c>
      <c r="K16" s="36">
        <f t="shared" si="6"/>
        <v>0</v>
      </c>
    </row>
    <row r="17" spans="1:11" ht="27.75" hidden="1" customHeight="1">
      <c r="A17" s="158" t="s">
        <v>28</v>
      </c>
      <c r="B17" s="33" t="s">
        <v>29</v>
      </c>
      <c r="C17" s="34">
        <f>C145+C271</f>
        <v>0</v>
      </c>
      <c r="D17" s="34">
        <f t="shared" si="6"/>
        <v>0</v>
      </c>
      <c r="E17" s="34">
        <f t="shared" si="6"/>
        <v>0</v>
      </c>
      <c r="F17" s="34">
        <f t="shared" si="6"/>
        <v>0</v>
      </c>
      <c r="G17" s="34">
        <f t="shared" si="6"/>
        <v>0</v>
      </c>
      <c r="H17" s="34">
        <f t="shared" si="6"/>
        <v>0</v>
      </c>
      <c r="I17" s="34">
        <f t="shared" si="6"/>
        <v>0</v>
      </c>
      <c r="J17" s="34">
        <f t="shared" si="6"/>
        <v>0</v>
      </c>
      <c r="K17" s="36">
        <f t="shared" si="6"/>
        <v>0</v>
      </c>
    </row>
    <row r="18" spans="1:11" ht="24">
      <c r="A18" s="158" t="s">
        <v>30</v>
      </c>
      <c r="B18" s="33" t="s">
        <v>31</v>
      </c>
      <c r="C18" s="34">
        <f>C146+C272</f>
        <v>0</v>
      </c>
      <c r="D18" s="34">
        <f t="shared" si="6"/>
        <v>0</v>
      </c>
      <c r="E18" s="34">
        <f t="shared" si="6"/>
        <v>2052000</v>
      </c>
      <c r="F18" s="34">
        <f t="shared" si="6"/>
        <v>2033000</v>
      </c>
      <c r="G18" s="34">
        <f t="shared" si="6"/>
        <v>1976353</v>
      </c>
      <c r="H18" s="34">
        <f>G18</f>
        <v>1976353</v>
      </c>
      <c r="I18" s="34">
        <f t="shared" si="6"/>
        <v>1976353</v>
      </c>
      <c r="J18" s="34">
        <f t="shared" si="6"/>
        <v>0</v>
      </c>
      <c r="K18" s="36">
        <f t="shared" si="6"/>
        <v>1995609</v>
      </c>
    </row>
    <row r="19" spans="1:11" ht="15">
      <c r="A19" s="158" t="s">
        <v>32</v>
      </c>
      <c r="B19" s="33" t="s">
        <v>33</v>
      </c>
      <c r="C19" s="34">
        <f>C147+C273</f>
        <v>0</v>
      </c>
      <c r="D19" s="34">
        <f t="shared" si="6"/>
        <v>0</v>
      </c>
      <c r="E19" s="34">
        <f t="shared" si="6"/>
        <v>0</v>
      </c>
      <c r="F19" s="34">
        <f t="shared" si="6"/>
        <v>50000</v>
      </c>
      <c r="G19" s="34">
        <f t="shared" si="6"/>
        <v>43800</v>
      </c>
      <c r="H19" s="34">
        <f t="shared" si="6"/>
        <v>43800</v>
      </c>
      <c r="I19" s="34">
        <f t="shared" si="6"/>
        <v>43800</v>
      </c>
      <c r="J19" s="34">
        <f t="shared" si="6"/>
        <v>0</v>
      </c>
      <c r="K19" s="36">
        <f t="shared" si="6"/>
        <v>43800</v>
      </c>
    </row>
    <row r="20" spans="1:11" ht="24">
      <c r="A20" s="156" t="s">
        <v>34</v>
      </c>
      <c r="B20" s="27" t="s">
        <v>35</v>
      </c>
      <c r="C20" s="28">
        <f>C148</f>
        <v>0</v>
      </c>
      <c r="D20" s="28">
        <f>D148</f>
        <v>0</v>
      </c>
      <c r="E20" s="28">
        <f t="shared" ref="E20:K20" si="7">E148</f>
        <v>3309000</v>
      </c>
      <c r="F20" s="28">
        <f t="shared" si="7"/>
        <v>3309000</v>
      </c>
      <c r="G20" s="28">
        <f t="shared" si="7"/>
        <v>2627366</v>
      </c>
      <c r="H20" s="28">
        <f t="shared" si="7"/>
        <v>2627366</v>
      </c>
      <c r="I20" s="28">
        <f t="shared" si="7"/>
        <v>2627366</v>
      </c>
      <c r="J20" s="28">
        <f t="shared" si="7"/>
        <v>0</v>
      </c>
      <c r="K20" s="37">
        <f t="shared" si="7"/>
        <v>2845287</v>
      </c>
    </row>
    <row r="21" spans="1:11" ht="29.25" hidden="1" customHeight="1">
      <c r="A21" s="156" t="s">
        <v>36</v>
      </c>
      <c r="B21" s="27" t="s">
        <v>37</v>
      </c>
      <c r="C21" s="28">
        <f>C23+C24+C25</f>
        <v>0</v>
      </c>
      <c r="D21" s="28">
        <f>D23+D24+D25</f>
        <v>0</v>
      </c>
      <c r="E21" s="28">
        <f t="shared" ref="E21:K21" si="8">E23+E24+E25</f>
        <v>0</v>
      </c>
      <c r="F21" s="28">
        <f t="shared" si="8"/>
        <v>0</v>
      </c>
      <c r="G21" s="28">
        <f t="shared" si="8"/>
        <v>0</v>
      </c>
      <c r="H21" s="28">
        <f t="shared" si="8"/>
        <v>0</v>
      </c>
      <c r="I21" s="28">
        <f t="shared" si="8"/>
        <v>0</v>
      </c>
      <c r="J21" s="28">
        <f t="shared" si="8"/>
        <v>0</v>
      </c>
      <c r="K21" s="29">
        <f t="shared" si="8"/>
        <v>0</v>
      </c>
    </row>
    <row r="22" spans="1:11" ht="27.75" hidden="1" customHeight="1">
      <c r="A22" s="158" t="s">
        <v>38</v>
      </c>
      <c r="B22" s="33" t="s">
        <v>39</v>
      </c>
      <c r="C22" s="38"/>
      <c r="D22" s="38"/>
      <c r="E22" s="39"/>
      <c r="F22" s="40"/>
      <c r="G22" s="41"/>
      <c r="H22" s="41"/>
      <c r="I22" s="41"/>
      <c r="J22" s="42"/>
      <c r="K22" s="43"/>
    </row>
    <row r="23" spans="1:11" ht="27.75" hidden="1" customHeight="1">
      <c r="A23" s="158" t="s">
        <v>40</v>
      </c>
      <c r="B23" s="33" t="s">
        <v>39</v>
      </c>
      <c r="C23" s="34">
        <f>C150</f>
        <v>0</v>
      </c>
      <c r="D23" s="34">
        <f>D150</f>
        <v>0</v>
      </c>
      <c r="E23" s="34">
        <f t="shared" ref="E23:K23" si="9">E150</f>
        <v>0</v>
      </c>
      <c r="F23" s="34">
        <f t="shared" si="9"/>
        <v>0</v>
      </c>
      <c r="G23" s="34">
        <f t="shared" si="9"/>
        <v>0</v>
      </c>
      <c r="H23" s="34">
        <f t="shared" si="9"/>
        <v>0</v>
      </c>
      <c r="I23" s="34">
        <f t="shared" si="9"/>
        <v>0</v>
      </c>
      <c r="J23" s="34">
        <f t="shared" si="9"/>
        <v>0</v>
      </c>
      <c r="K23" s="36">
        <f t="shared" si="9"/>
        <v>0</v>
      </c>
    </row>
    <row r="24" spans="1:11" ht="30" hidden="1" customHeight="1">
      <c r="A24" s="158" t="s">
        <v>41</v>
      </c>
      <c r="B24" s="33" t="s">
        <v>42</v>
      </c>
      <c r="C24" s="34">
        <f>C151</f>
        <v>0</v>
      </c>
      <c r="D24" s="34">
        <f t="shared" ref="D24:K25" si="10">D151</f>
        <v>0</v>
      </c>
      <c r="E24" s="34">
        <f t="shared" si="10"/>
        <v>0</v>
      </c>
      <c r="F24" s="34">
        <f t="shared" si="10"/>
        <v>0</v>
      </c>
      <c r="G24" s="34">
        <f t="shared" si="10"/>
        <v>0</v>
      </c>
      <c r="H24" s="34">
        <f t="shared" si="10"/>
        <v>0</v>
      </c>
      <c r="I24" s="34">
        <f t="shared" si="10"/>
        <v>0</v>
      </c>
      <c r="J24" s="34">
        <f t="shared" si="10"/>
        <v>0</v>
      </c>
      <c r="K24" s="36">
        <f t="shared" si="10"/>
        <v>0</v>
      </c>
    </row>
    <row r="25" spans="1:11" ht="28.5" hidden="1" customHeight="1">
      <c r="A25" s="158" t="s">
        <v>43</v>
      </c>
      <c r="B25" s="44" t="s">
        <v>44</v>
      </c>
      <c r="C25" s="34">
        <f>C152</f>
        <v>0</v>
      </c>
      <c r="D25" s="34">
        <f t="shared" si="10"/>
        <v>0</v>
      </c>
      <c r="E25" s="34">
        <f t="shared" si="10"/>
        <v>0</v>
      </c>
      <c r="F25" s="34">
        <f t="shared" si="10"/>
        <v>0</v>
      </c>
      <c r="G25" s="34">
        <f t="shared" si="10"/>
        <v>0</v>
      </c>
      <c r="H25" s="34">
        <f t="shared" si="10"/>
        <v>0</v>
      </c>
      <c r="I25" s="34">
        <f t="shared" si="10"/>
        <v>0</v>
      </c>
      <c r="J25" s="34">
        <f t="shared" si="10"/>
        <v>0</v>
      </c>
      <c r="K25" s="36">
        <f t="shared" si="10"/>
        <v>0</v>
      </c>
    </row>
    <row r="26" spans="1:11" ht="24">
      <c r="A26" s="155" t="s">
        <v>45</v>
      </c>
      <c r="B26" s="24" t="s">
        <v>46</v>
      </c>
      <c r="C26" s="25">
        <f>C27+C29</f>
        <v>617900</v>
      </c>
      <c r="D26" s="25">
        <f>D27+D29</f>
        <v>533900</v>
      </c>
      <c r="E26" s="25">
        <f t="shared" ref="E26:K26" si="11">E27+E29</f>
        <v>10140900</v>
      </c>
      <c r="F26" s="25">
        <f t="shared" si="11"/>
        <v>10056900</v>
      </c>
      <c r="G26" s="25">
        <f t="shared" si="11"/>
        <v>9281705</v>
      </c>
      <c r="H26" s="25">
        <f t="shared" si="11"/>
        <v>9281705</v>
      </c>
      <c r="I26" s="25">
        <f t="shared" si="11"/>
        <v>9281705</v>
      </c>
      <c r="J26" s="25">
        <f t="shared" si="11"/>
        <v>0</v>
      </c>
      <c r="K26" s="26">
        <f t="shared" si="11"/>
        <v>8951745</v>
      </c>
    </row>
    <row r="27" spans="1:11" ht="15.75" hidden="1">
      <c r="A27" s="156" t="s">
        <v>47</v>
      </c>
      <c r="B27" s="27" t="s">
        <v>48</v>
      </c>
      <c r="C27" s="28">
        <f>C28</f>
        <v>0</v>
      </c>
      <c r="D27" s="28">
        <f>D28</f>
        <v>0</v>
      </c>
      <c r="E27" s="28">
        <f t="shared" ref="E27:K27" si="12">E28</f>
        <v>0</v>
      </c>
      <c r="F27" s="28">
        <f t="shared" si="12"/>
        <v>0</v>
      </c>
      <c r="G27" s="28">
        <f t="shared" si="12"/>
        <v>0</v>
      </c>
      <c r="H27" s="28">
        <f t="shared" si="12"/>
        <v>0</v>
      </c>
      <c r="I27" s="28">
        <f t="shared" si="12"/>
        <v>0</v>
      </c>
      <c r="J27" s="28">
        <f t="shared" si="12"/>
        <v>0</v>
      </c>
      <c r="K27" s="29">
        <f t="shared" si="12"/>
        <v>0</v>
      </c>
    </row>
    <row r="28" spans="1:11" ht="15" hidden="1">
      <c r="A28" s="158" t="s">
        <v>49</v>
      </c>
      <c r="B28" s="33" t="s">
        <v>50</v>
      </c>
      <c r="C28" s="34">
        <f>C155+C276</f>
        <v>0</v>
      </c>
      <c r="D28" s="34">
        <f>D155+D276</f>
        <v>0</v>
      </c>
      <c r="E28" s="34">
        <f t="shared" ref="E28:K28" si="13">E155+E276</f>
        <v>0</v>
      </c>
      <c r="F28" s="34">
        <f t="shared" si="13"/>
        <v>0</v>
      </c>
      <c r="G28" s="34">
        <f t="shared" si="13"/>
        <v>0</v>
      </c>
      <c r="H28" s="34">
        <f t="shared" si="13"/>
        <v>0</v>
      </c>
      <c r="I28" s="34">
        <f t="shared" si="13"/>
        <v>0</v>
      </c>
      <c r="J28" s="34">
        <f t="shared" si="13"/>
        <v>0</v>
      </c>
      <c r="K28" s="36">
        <f t="shared" si="13"/>
        <v>0</v>
      </c>
    </row>
    <row r="29" spans="1:11" ht="24">
      <c r="A29" s="156" t="s">
        <v>51</v>
      </c>
      <c r="B29" s="27" t="s">
        <v>52</v>
      </c>
      <c r="C29" s="28">
        <f>C30+C32+C33</f>
        <v>617900</v>
      </c>
      <c r="D29" s="28">
        <f>D30+D32+D33</f>
        <v>533900</v>
      </c>
      <c r="E29" s="28">
        <f>E30+E32+E33</f>
        <v>10140900</v>
      </c>
      <c r="F29" s="28">
        <f t="shared" ref="F29:K29" si="14">F30+F32+F33</f>
        <v>10056900</v>
      </c>
      <c r="G29" s="28">
        <f t="shared" si="14"/>
        <v>9281705</v>
      </c>
      <c r="H29" s="28">
        <f t="shared" si="14"/>
        <v>9281705</v>
      </c>
      <c r="I29" s="28">
        <f t="shared" si="14"/>
        <v>9281705</v>
      </c>
      <c r="J29" s="28">
        <f t="shared" si="14"/>
        <v>0</v>
      </c>
      <c r="K29" s="29">
        <f t="shared" si="14"/>
        <v>8951745</v>
      </c>
    </row>
    <row r="30" spans="1:11" ht="15">
      <c r="A30" s="159" t="s">
        <v>53</v>
      </c>
      <c r="B30" s="30" t="s">
        <v>54</v>
      </c>
      <c r="C30" s="31">
        <f>C31</f>
        <v>251600</v>
      </c>
      <c r="D30" s="31">
        <f>D31</f>
        <v>251600</v>
      </c>
      <c r="E30" s="31">
        <f>E31</f>
        <v>9711600</v>
      </c>
      <c r="F30" s="31">
        <f t="shared" ref="F30:K30" si="15">F31</f>
        <v>9711600</v>
      </c>
      <c r="G30" s="31">
        <f t="shared" si="15"/>
        <v>9208184</v>
      </c>
      <c r="H30" s="31">
        <f t="shared" si="15"/>
        <v>9208184</v>
      </c>
      <c r="I30" s="31">
        <f t="shared" si="15"/>
        <v>9208184</v>
      </c>
      <c r="J30" s="31">
        <f t="shared" si="15"/>
        <v>0</v>
      </c>
      <c r="K30" s="45">
        <f t="shared" si="15"/>
        <v>8844588</v>
      </c>
    </row>
    <row r="31" spans="1:11" ht="15">
      <c r="A31" s="158" t="s">
        <v>55</v>
      </c>
      <c r="B31" s="33" t="s">
        <v>56</v>
      </c>
      <c r="C31" s="34">
        <f>C158+C279</f>
        <v>251600</v>
      </c>
      <c r="D31" s="34">
        <f>D158+D279</f>
        <v>251600</v>
      </c>
      <c r="E31" s="34">
        <f t="shared" ref="E31:K31" si="16">E158+E279</f>
        <v>9711600</v>
      </c>
      <c r="F31" s="34">
        <f t="shared" si="16"/>
        <v>9711600</v>
      </c>
      <c r="G31" s="34">
        <f t="shared" si="16"/>
        <v>9208184</v>
      </c>
      <c r="H31" s="34">
        <f t="shared" si="16"/>
        <v>9208184</v>
      </c>
      <c r="I31" s="34">
        <f t="shared" si="16"/>
        <v>9208184</v>
      </c>
      <c r="J31" s="34">
        <f t="shared" si="16"/>
        <v>0</v>
      </c>
      <c r="K31" s="36">
        <f t="shared" si="16"/>
        <v>8844588</v>
      </c>
    </row>
    <row r="32" spans="1:11" ht="24">
      <c r="A32" s="160" t="s">
        <v>57</v>
      </c>
      <c r="B32" s="33" t="s">
        <v>58</v>
      </c>
      <c r="C32" s="34">
        <f>C159+C280</f>
        <v>114000</v>
      </c>
      <c r="D32" s="34">
        <f t="shared" ref="D32:K33" si="17">D159+D280</f>
        <v>20000</v>
      </c>
      <c r="E32" s="34">
        <f t="shared" si="17"/>
        <v>177000</v>
      </c>
      <c r="F32" s="34">
        <f t="shared" si="17"/>
        <v>83000</v>
      </c>
      <c r="G32" s="34">
        <f t="shared" si="17"/>
        <v>58569</v>
      </c>
      <c r="H32" s="34">
        <f t="shared" si="17"/>
        <v>58569</v>
      </c>
      <c r="I32" s="34">
        <f t="shared" si="17"/>
        <v>58569</v>
      </c>
      <c r="J32" s="34">
        <f t="shared" si="17"/>
        <v>0</v>
      </c>
      <c r="K32" s="36">
        <f t="shared" si="17"/>
        <v>99076</v>
      </c>
    </row>
    <row r="33" spans="1:11" ht="24">
      <c r="A33" s="160" t="s">
        <v>59</v>
      </c>
      <c r="B33" s="33" t="s">
        <v>60</v>
      </c>
      <c r="C33" s="34">
        <f>C160+C281</f>
        <v>252300</v>
      </c>
      <c r="D33" s="34">
        <f t="shared" si="17"/>
        <v>262300</v>
      </c>
      <c r="E33" s="34">
        <f t="shared" si="17"/>
        <v>252300</v>
      </c>
      <c r="F33" s="34">
        <f t="shared" si="17"/>
        <v>262300</v>
      </c>
      <c r="G33" s="34">
        <f t="shared" si="17"/>
        <v>14952</v>
      </c>
      <c r="H33" s="34">
        <f t="shared" si="17"/>
        <v>14952</v>
      </c>
      <c r="I33" s="34">
        <f t="shared" si="17"/>
        <v>14952</v>
      </c>
      <c r="J33" s="34">
        <f t="shared" si="17"/>
        <v>0</v>
      </c>
      <c r="K33" s="36">
        <f t="shared" si="17"/>
        <v>8081</v>
      </c>
    </row>
    <row r="34" spans="1:11" ht="36">
      <c r="A34" s="155" t="s">
        <v>61</v>
      </c>
      <c r="B34" s="24" t="s">
        <v>62</v>
      </c>
      <c r="C34" s="25">
        <f>C35+C50+C57+C74</f>
        <v>20724159</v>
      </c>
      <c r="D34" s="25">
        <f>D35+D50+D57+D74</f>
        <v>13184779</v>
      </c>
      <c r="E34" s="25">
        <f t="shared" ref="E34:K34" si="18">E35+E50+E57+E74</f>
        <v>120568659</v>
      </c>
      <c r="F34" s="25">
        <f t="shared" si="18"/>
        <v>111097890</v>
      </c>
      <c r="G34" s="25">
        <f t="shared" si="18"/>
        <v>102552260</v>
      </c>
      <c r="H34" s="25">
        <f t="shared" si="18"/>
        <v>102552260</v>
      </c>
      <c r="I34" s="25">
        <f t="shared" si="18"/>
        <v>102552260</v>
      </c>
      <c r="J34" s="25">
        <f t="shared" si="18"/>
        <v>0</v>
      </c>
      <c r="K34" s="26">
        <f t="shared" si="18"/>
        <v>100242721</v>
      </c>
    </row>
    <row r="35" spans="1:11" ht="36">
      <c r="A35" s="156" t="s">
        <v>63</v>
      </c>
      <c r="B35" s="27" t="s">
        <v>64</v>
      </c>
      <c r="C35" s="28">
        <f>C36+C39+C43+C44+C46+C49</f>
        <v>7907055</v>
      </c>
      <c r="D35" s="28">
        <f>D36+D39+D43+D44+D46+D49</f>
        <v>6207605</v>
      </c>
      <c r="E35" s="28">
        <f t="shared" ref="E35:K35" si="19">E36+E39+E43+E44+E46+E49</f>
        <v>27458555</v>
      </c>
      <c r="F35" s="28">
        <f t="shared" si="19"/>
        <v>28324367</v>
      </c>
      <c r="G35" s="28">
        <f t="shared" si="19"/>
        <v>25380675</v>
      </c>
      <c r="H35" s="28">
        <f t="shared" si="19"/>
        <v>25380675</v>
      </c>
      <c r="I35" s="28">
        <f t="shared" si="19"/>
        <v>25380675</v>
      </c>
      <c r="J35" s="28">
        <f t="shared" si="19"/>
        <v>0</v>
      </c>
      <c r="K35" s="29">
        <f t="shared" si="19"/>
        <v>21194774</v>
      </c>
    </row>
    <row r="36" spans="1:11" ht="24">
      <c r="A36" s="157" t="s">
        <v>65</v>
      </c>
      <c r="B36" s="30" t="s">
        <v>66</v>
      </c>
      <c r="C36" s="31">
        <f>C37+C38</f>
        <v>4002839</v>
      </c>
      <c r="D36" s="31">
        <f>D37+D38</f>
        <v>1724390</v>
      </c>
      <c r="E36" s="31">
        <f t="shared" ref="E36:K36" si="20">E37+E38</f>
        <v>7524081</v>
      </c>
      <c r="F36" s="31">
        <f t="shared" si="20"/>
        <v>5577473</v>
      </c>
      <c r="G36" s="31">
        <f t="shared" si="20"/>
        <v>4744363</v>
      </c>
      <c r="H36" s="31">
        <f t="shared" si="20"/>
        <v>4744363</v>
      </c>
      <c r="I36" s="31">
        <f t="shared" si="20"/>
        <v>4744363</v>
      </c>
      <c r="J36" s="31">
        <f t="shared" si="20"/>
        <v>0</v>
      </c>
      <c r="K36" s="32">
        <f t="shared" si="20"/>
        <v>3348824</v>
      </c>
    </row>
    <row r="37" spans="1:11" ht="15">
      <c r="A37" s="158" t="s">
        <v>67</v>
      </c>
      <c r="B37" s="33" t="s">
        <v>68</v>
      </c>
      <c r="C37" s="34">
        <f>C164+C285</f>
        <v>4002839</v>
      </c>
      <c r="D37" s="34">
        <f>D164+D285</f>
        <v>1724390</v>
      </c>
      <c r="E37" s="34">
        <f>E164+E285</f>
        <v>7018791</v>
      </c>
      <c r="F37" s="34">
        <f t="shared" ref="E37:K38" si="21">F164+F285</f>
        <v>4979914</v>
      </c>
      <c r="G37" s="34">
        <f t="shared" si="21"/>
        <v>4205334</v>
      </c>
      <c r="H37" s="34">
        <f t="shared" si="21"/>
        <v>4205334</v>
      </c>
      <c r="I37" s="34">
        <f t="shared" si="21"/>
        <v>4205334</v>
      </c>
      <c r="J37" s="34">
        <f t="shared" si="21"/>
        <v>0</v>
      </c>
      <c r="K37" s="36">
        <f t="shared" si="21"/>
        <v>2872272</v>
      </c>
    </row>
    <row r="38" spans="1:11" ht="15">
      <c r="A38" s="158" t="s">
        <v>69</v>
      </c>
      <c r="B38" s="33" t="s">
        <v>70</v>
      </c>
      <c r="C38" s="34">
        <f>C165+C286</f>
        <v>0</v>
      </c>
      <c r="D38" s="34">
        <f>D165+D286</f>
        <v>0</v>
      </c>
      <c r="E38" s="34">
        <f t="shared" si="21"/>
        <v>505290</v>
      </c>
      <c r="F38" s="34">
        <f>F165+F286</f>
        <v>597559</v>
      </c>
      <c r="G38" s="34">
        <f t="shared" si="21"/>
        <v>539029</v>
      </c>
      <c r="H38" s="34">
        <f t="shared" si="21"/>
        <v>539029</v>
      </c>
      <c r="I38" s="34">
        <f t="shared" si="21"/>
        <v>539029</v>
      </c>
      <c r="J38" s="34">
        <f t="shared" si="21"/>
        <v>0</v>
      </c>
      <c r="K38" s="36">
        <f t="shared" si="21"/>
        <v>476552</v>
      </c>
    </row>
    <row r="39" spans="1:11" ht="24">
      <c r="A39" s="157" t="s">
        <v>71</v>
      </c>
      <c r="B39" s="30" t="s">
        <v>72</v>
      </c>
      <c r="C39" s="31">
        <f>C40+C41+C42+C43</f>
        <v>808354</v>
      </c>
      <c r="D39" s="31">
        <f>D40+D41+D42+D43</f>
        <v>2040819</v>
      </c>
      <c r="E39" s="31">
        <f>E40+E41+E42</f>
        <v>16821112</v>
      </c>
      <c r="F39" s="31">
        <f t="shared" ref="F39:K39" si="22">F40+F41+F42</f>
        <v>20286998</v>
      </c>
      <c r="G39" s="31">
        <f t="shared" si="22"/>
        <v>18520611</v>
      </c>
      <c r="H39" s="31">
        <f t="shared" si="22"/>
        <v>18520611</v>
      </c>
      <c r="I39" s="31">
        <f t="shared" si="22"/>
        <v>18520611</v>
      </c>
      <c r="J39" s="31">
        <f t="shared" si="22"/>
        <v>0</v>
      </c>
      <c r="K39" s="45">
        <f t="shared" si="22"/>
        <v>17822250</v>
      </c>
    </row>
    <row r="40" spans="1:11" ht="15">
      <c r="A40" s="158" t="s">
        <v>73</v>
      </c>
      <c r="B40" s="33" t="s">
        <v>74</v>
      </c>
      <c r="C40" s="34">
        <f>C167+C288</f>
        <v>122500</v>
      </c>
      <c r="D40" s="34">
        <f>D167+D288</f>
        <v>942200</v>
      </c>
      <c r="E40" s="34">
        <f t="shared" ref="E40:K40" si="23">E167+E288</f>
        <v>5382288</v>
      </c>
      <c r="F40" s="34">
        <f t="shared" si="23"/>
        <v>6322234</v>
      </c>
      <c r="G40" s="34">
        <f t="shared" si="23"/>
        <v>5426879</v>
      </c>
      <c r="H40" s="34">
        <f t="shared" si="23"/>
        <v>5426879</v>
      </c>
      <c r="I40" s="34">
        <f t="shared" si="23"/>
        <v>5426879</v>
      </c>
      <c r="J40" s="34">
        <f t="shared" si="23"/>
        <v>0</v>
      </c>
      <c r="K40" s="36">
        <f t="shared" si="23"/>
        <v>4797754</v>
      </c>
    </row>
    <row r="41" spans="1:11" ht="15">
      <c r="A41" s="158" t="s">
        <v>75</v>
      </c>
      <c r="B41" s="33" t="s">
        <v>76</v>
      </c>
      <c r="C41" s="34">
        <f>C168+C289</f>
        <v>685854</v>
      </c>
      <c r="D41" s="34">
        <f t="shared" ref="D41:K43" si="24">D168+D289</f>
        <v>1098619</v>
      </c>
      <c r="E41" s="34">
        <f t="shared" si="24"/>
        <v>11438824</v>
      </c>
      <c r="F41" s="34">
        <f t="shared" si="24"/>
        <v>13964764</v>
      </c>
      <c r="G41" s="34">
        <f t="shared" si="24"/>
        <v>13093732</v>
      </c>
      <c r="H41" s="34">
        <f t="shared" si="24"/>
        <v>13093732</v>
      </c>
      <c r="I41" s="34">
        <f t="shared" si="24"/>
        <v>13093732</v>
      </c>
      <c r="J41" s="34">
        <f t="shared" si="24"/>
        <v>0</v>
      </c>
      <c r="K41" s="36">
        <f t="shared" si="24"/>
        <v>13024496</v>
      </c>
    </row>
    <row r="42" spans="1:11" ht="15" hidden="1">
      <c r="A42" s="158" t="s">
        <v>77</v>
      </c>
      <c r="B42" s="33" t="s">
        <v>78</v>
      </c>
      <c r="C42" s="34">
        <f>C169+C290</f>
        <v>0</v>
      </c>
      <c r="D42" s="34">
        <f t="shared" si="24"/>
        <v>0</v>
      </c>
      <c r="E42" s="34">
        <f t="shared" si="24"/>
        <v>0</v>
      </c>
      <c r="F42" s="34">
        <f t="shared" si="24"/>
        <v>0</v>
      </c>
      <c r="G42" s="34">
        <f t="shared" si="24"/>
        <v>0</v>
      </c>
      <c r="H42" s="34">
        <f t="shared" si="24"/>
        <v>0</v>
      </c>
      <c r="I42" s="34">
        <f t="shared" si="24"/>
        <v>0</v>
      </c>
      <c r="J42" s="34">
        <f t="shared" si="24"/>
        <v>0</v>
      </c>
      <c r="K42" s="36">
        <f t="shared" si="24"/>
        <v>0</v>
      </c>
    </row>
    <row r="43" spans="1:11" ht="15" hidden="1">
      <c r="A43" s="158" t="s">
        <v>79</v>
      </c>
      <c r="B43" s="33" t="s">
        <v>80</v>
      </c>
      <c r="C43" s="34">
        <f>C170+C291</f>
        <v>0</v>
      </c>
      <c r="D43" s="34">
        <f t="shared" si="24"/>
        <v>0</v>
      </c>
      <c r="E43" s="34">
        <f t="shared" si="24"/>
        <v>0</v>
      </c>
      <c r="F43" s="34">
        <f t="shared" si="24"/>
        <v>0</v>
      </c>
      <c r="G43" s="34">
        <f t="shared" si="24"/>
        <v>0</v>
      </c>
      <c r="H43" s="34">
        <f t="shared" si="24"/>
        <v>0</v>
      </c>
      <c r="I43" s="34">
        <f t="shared" si="24"/>
        <v>0</v>
      </c>
      <c r="J43" s="34">
        <f t="shared" si="24"/>
        <v>0</v>
      </c>
      <c r="K43" s="36">
        <f t="shared" si="24"/>
        <v>0</v>
      </c>
    </row>
    <row r="44" spans="1:11" ht="24" hidden="1">
      <c r="A44" s="157" t="s">
        <v>81</v>
      </c>
      <c r="B44" s="30" t="s">
        <v>82</v>
      </c>
      <c r="C44" s="31">
        <f>C45</f>
        <v>0</v>
      </c>
      <c r="D44" s="31">
        <f>D45</f>
        <v>0</v>
      </c>
      <c r="E44" s="31">
        <f t="shared" ref="E44:K44" si="25">E45</f>
        <v>0</v>
      </c>
      <c r="F44" s="31">
        <f t="shared" si="25"/>
        <v>0</v>
      </c>
      <c r="G44" s="31">
        <f t="shared" si="25"/>
        <v>0</v>
      </c>
      <c r="H44" s="31">
        <f t="shared" si="25"/>
        <v>0</v>
      </c>
      <c r="I44" s="31">
        <f t="shared" si="25"/>
        <v>0</v>
      </c>
      <c r="J44" s="31">
        <f t="shared" si="25"/>
        <v>0</v>
      </c>
      <c r="K44" s="32">
        <f t="shared" si="25"/>
        <v>0</v>
      </c>
    </row>
    <row r="45" spans="1:11" ht="15" hidden="1">
      <c r="A45" s="158" t="s">
        <v>83</v>
      </c>
      <c r="B45" s="33" t="s">
        <v>84</v>
      </c>
      <c r="C45" s="34">
        <f>C172+C293</f>
        <v>0</v>
      </c>
      <c r="D45" s="34">
        <f>D172+D293</f>
        <v>0</v>
      </c>
      <c r="E45" s="34">
        <f t="shared" ref="E45:K45" si="26">E172+E293</f>
        <v>0</v>
      </c>
      <c r="F45" s="34">
        <f t="shared" si="26"/>
        <v>0</v>
      </c>
      <c r="G45" s="34">
        <f t="shared" si="26"/>
        <v>0</v>
      </c>
      <c r="H45" s="34">
        <f t="shared" si="26"/>
        <v>0</v>
      </c>
      <c r="I45" s="34">
        <f t="shared" si="26"/>
        <v>0</v>
      </c>
      <c r="J45" s="34">
        <f t="shared" si="26"/>
        <v>0</v>
      </c>
      <c r="K45" s="36">
        <f t="shared" si="26"/>
        <v>0</v>
      </c>
    </row>
    <row r="46" spans="1:11" ht="24" hidden="1">
      <c r="A46" s="157" t="s">
        <v>85</v>
      </c>
      <c r="B46" s="30" t="s">
        <v>86</v>
      </c>
      <c r="C46" s="31">
        <f>C47+C48</f>
        <v>0</v>
      </c>
      <c r="D46" s="31">
        <f>D47+D48</f>
        <v>0</v>
      </c>
      <c r="E46" s="31">
        <f t="shared" ref="E46:K46" si="27">E47+E48</f>
        <v>0</v>
      </c>
      <c r="F46" s="31">
        <f t="shared" si="27"/>
        <v>0</v>
      </c>
      <c r="G46" s="31">
        <f t="shared" si="27"/>
        <v>0</v>
      </c>
      <c r="H46" s="31">
        <f t="shared" si="27"/>
        <v>0</v>
      </c>
      <c r="I46" s="31">
        <f t="shared" si="27"/>
        <v>0</v>
      </c>
      <c r="J46" s="31">
        <f t="shared" si="27"/>
        <v>0</v>
      </c>
      <c r="K46" s="45">
        <f t="shared" si="27"/>
        <v>0</v>
      </c>
    </row>
    <row r="47" spans="1:11" ht="15" hidden="1">
      <c r="A47" s="158" t="s">
        <v>87</v>
      </c>
      <c r="B47" s="33" t="s">
        <v>88</v>
      </c>
      <c r="C47" s="34">
        <f>C174+C295</f>
        <v>0</v>
      </c>
      <c r="D47" s="34">
        <f>D174+D295</f>
        <v>0</v>
      </c>
      <c r="E47" s="34">
        <f t="shared" ref="E47:K47" si="28">E174+E295</f>
        <v>0</v>
      </c>
      <c r="F47" s="34">
        <f t="shared" si="28"/>
        <v>0</v>
      </c>
      <c r="G47" s="34">
        <f t="shared" si="28"/>
        <v>0</v>
      </c>
      <c r="H47" s="34">
        <f t="shared" si="28"/>
        <v>0</v>
      </c>
      <c r="I47" s="34">
        <f t="shared" si="28"/>
        <v>0</v>
      </c>
      <c r="J47" s="34">
        <f t="shared" si="28"/>
        <v>0</v>
      </c>
      <c r="K47" s="36">
        <f t="shared" si="28"/>
        <v>0</v>
      </c>
    </row>
    <row r="48" spans="1:11" ht="15" hidden="1">
      <c r="A48" s="158" t="s">
        <v>89</v>
      </c>
      <c r="B48" s="33" t="s">
        <v>90</v>
      </c>
      <c r="C48" s="34">
        <f>C175+C296</f>
        <v>0</v>
      </c>
      <c r="D48" s="34">
        <f t="shared" ref="D48:K49" si="29">D175+D296</f>
        <v>0</v>
      </c>
      <c r="E48" s="34">
        <f t="shared" si="29"/>
        <v>0</v>
      </c>
      <c r="F48" s="34">
        <f t="shared" si="29"/>
        <v>0</v>
      </c>
      <c r="G48" s="34">
        <f t="shared" si="29"/>
        <v>0</v>
      </c>
      <c r="H48" s="34">
        <f t="shared" si="29"/>
        <v>0</v>
      </c>
      <c r="I48" s="34">
        <f t="shared" si="29"/>
        <v>0</v>
      </c>
      <c r="J48" s="34">
        <f t="shared" si="29"/>
        <v>0</v>
      </c>
      <c r="K48" s="36">
        <f t="shared" si="29"/>
        <v>0</v>
      </c>
    </row>
    <row r="49" spans="1:11" ht="15">
      <c r="A49" s="158" t="s">
        <v>91</v>
      </c>
      <c r="B49" s="33" t="s">
        <v>92</v>
      </c>
      <c r="C49" s="34">
        <f>C176+C297</f>
        <v>3095862</v>
      </c>
      <c r="D49" s="34">
        <f t="shared" si="29"/>
        <v>2442396</v>
      </c>
      <c r="E49" s="34">
        <f t="shared" si="29"/>
        <v>3113362</v>
      </c>
      <c r="F49" s="34">
        <f t="shared" si="29"/>
        <v>2459896</v>
      </c>
      <c r="G49" s="34">
        <f t="shared" si="29"/>
        <v>2115701</v>
      </c>
      <c r="H49" s="34">
        <f t="shared" si="29"/>
        <v>2115701</v>
      </c>
      <c r="I49" s="34">
        <f t="shared" si="29"/>
        <v>2115701</v>
      </c>
      <c r="J49" s="34">
        <f t="shared" si="29"/>
        <v>0</v>
      </c>
      <c r="K49" s="36">
        <f t="shared" si="29"/>
        <v>23700</v>
      </c>
    </row>
    <row r="50" spans="1:11" ht="24">
      <c r="A50" s="156" t="s">
        <v>93</v>
      </c>
      <c r="B50" s="27" t="s">
        <v>94</v>
      </c>
      <c r="C50" s="28">
        <f>C51+C54+C55</f>
        <v>0</v>
      </c>
      <c r="D50" s="28">
        <f>D51+D54+D55</f>
        <v>0</v>
      </c>
      <c r="E50" s="28">
        <f t="shared" ref="E50:K50" si="30">E51+E54+E55</f>
        <v>6120000</v>
      </c>
      <c r="F50" s="28">
        <f t="shared" si="30"/>
        <v>6579490</v>
      </c>
      <c r="G50" s="28">
        <f t="shared" si="30"/>
        <v>6442577</v>
      </c>
      <c r="H50" s="28">
        <f t="shared" si="30"/>
        <v>6442577</v>
      </c>
      <c r="I50" s="28">
        <f t="shared" si="30"/>
        <v>6442577</v>
      </c>
      <c r="J50" s="28">
        <f t="shared" si="30"/>
        <v>0</v>
      </c>
      <c r="K50" s="29">
        <f t="shared" si="30"/>
        <v>6437882</v>
      </c>
    </row>
    <row r="51" spans="1:11" ht="24" hidden="1">
      <c r="A51" s="157" t="s">
        <v>95</v>
      </c>
      <c r="B51" s="30" t="s">
        <v>96</v>
      </c>
      <c r="C51" s="31">
        <f>C52+C53</f>
        <v>0</v>
      </c>
      <c r="D51" s="31">
        <f>D52+D53</f>
        <v>0</v>
      </c>
      <c r="E51" s="31">
        <f t="shared" ref="E51:K51" si="31">E52+E53</f>
        <v>0</v>
      </c>
      <c r="F51" s="31">
        <f t="shared" si="31"/>
        <v>0</v>
      </c>
      <c r="G51" s="31">
        <f t="shared" si="31"/>
        <v>0</v>
      </c>
      <c r="H51" s="31">
        <f t="shared" si="31"/>
        <v>0</v>
      </c>
      <c r="I51" s="31">
        <f t="shared" si="31"/>
        <v>0</v>
      </c>
      <c r="J51" s="31">
        <f t="shared" si="31"/>
        <v>0</v>
      </c>
      <c r="K51" s="32">
        <f t="shared" si="31"/>
        <v>0</v>
      </c>
    </row>
    <row r="52" spans="1:11" ht="15" hidden="1">
      <c r="A52" s="158" t="s">
        <v>97</v>
      </c>
      <c r="B52" s="33" t="s">
        <v>98</v>
      </c>
      <c r="C52" s="34">
        <f>C179+C300</f>
        <v>0</v>
      </c>
      <c r="D52" s="34">
        <f>D179+D300</f>
        <v>0</v>
      </c>
      <c r="E52" s="34">
        <f t="shared" ref="E52:K52" si="32">E179+E300</f>
        <v>0</v>
      </c>
      <c r="F52" s="34">
        <f t="shared" si="32"/>
        <v>0</v>
      </c>
      <c r="G52" s="34">
        <f t="shared" si="32"/>
        <v>0</v>
      </c>
      <c r="H52" s="34">
        <f t="shared" si="32"/>
        <v>0</v>
      </c>
      <c r="I52" s="34">
        <f t="shared" si="32"/>
        <v>0</v>
      </c>
      <c r="J52" s="34">
        <f t="shared" si="32"/>
        <v>0</v>
      </c>
      <c r="K52" s="36">
        <f t="shared" si="32"/>
        <v>0</v>
      </c>
    </row>
    <row r="53" spans="1:11" ht="15" hidden="1">
      <c r="A53" s="158" t="s">
        <v>99</v>
      </c>
      <c r="B53" s="44" t="s">
        <v>100</v>
      </c>
      <c r="C53" s="34">
        <f>C180+C301</f>
        <v>0</v>
      </c>
      <c r="D53" s="34">
        <f t="shared" ref="D53:K54" si="33">D180+D301</f>
        <v>0</v>
      </c>
      <c r="E53" s="34">
        <f t="shared" si="33"/>
        <v>0</v>
      </c>
      <c r="F53" s="34">
        <f t="shared" si="33"/>
        <v>0</v>
      </c>
      <c r="G53" s="34">
        <f t="shared" si="33"/>
        <v>0</v>
      </c>
      <c r="H53" s="34">
        <f t="shared" si="33"/>
        <v>0</v>
      </c>
      <c r="I53" s="34">
        <f t="shared" si="33"/>
        <v>0</v>
      </c>
      <c r="J53" s="34">
        <f t="shared" si="33"/>
        <v>0</v>
      </c>
      <c r="K53" s="36">
        <f t="shared" si="33"/>
        <v>0</v>
      </c>
    </row>
    <row r="54" spans="1:11" ht="15">
      <c r="A54" s="158" t="s">
        <v>101</v>
      </c>
      <c r="B54" s="44" t="s">
        <v>102</v>
      </c>
      <c r="C54" s="34">
        <f>C181+C302</f>
        <v>0</v>
      </c>
      <c r="D54" s="34">
        <f t="shared" si="33"/>
        <v>0</v>
      </c>
      <c r="E54" s="34">
        <f t="shared" si="33"/>
        <v>0</v>
      </c>
      <c r="F54" s="34">
        <f t="shared" si="33"/>
        <v>1334490</v>
      </c>
      <c r="G54" s="34">
        <f t="shared" si="33"/>
        <v>1334490</v>
      </c>
      <c r="H54" s="34">
        <f t="shared" si="33"/>
        <v>1334490</v>
      </c>
      <c r="I54" s="34">
        <f t="shared" si="33"/>
        <v>1334490</v>
      </c>
      <c r="J54" s="34">
        <f t="shared" si="33"/>
        <v>0</v>
      </c>
      <c r="K54" s="36">
        <f t="shared" si="33"/>
        <v>1334490</v>
      </c>
    </row>
    <row r="55" spans="1:11" ht="24">
      <c r="A55" s="157" t="s">
        <v>103</v>
      </c>
      <c r="B55" s="30" t="s">
        <v>104</v>
      </c>
      <c r="C55" s="31">
        <f>C56</f>
        <v>0</v>
      </c>
      <c r="D55" s="31">
        <f>D56</f>
        <v>0</v>
      </c>
      <c r="E55" s="31">
        <f t="shared" ref="E55:K55" si="34">E56</f>
        <v>6120000</v>
      </c>
      <c r="F55" s="31">
        <f t="shared" si="34"/>
        <v>5245000</v>
      </c>
      <c r="G55" s="31">
        <f t="shared" si="34"/>
        <v>5108087</v>
      </c>
      <c r="H55" s="31">
        <f t="shared" si="34"/>
        <v>5108087</v>
      </c>
      <c r="I55" s="31">
        <f t="shared" si="34"/>
        <v>5108087</v>
      </c>
      <c r="J55" s="31">
        <f t="shared" si="34"/>
        <v>0</v>
      </c>
      <c r="K55" s="32">
        <f t="shared" si="34"/>
        <v>5103392</v>
      </c>
    </row>
    <row r="56" spans="1:11" ht="21" customHeight="1">
      <c r="A56" s="158" t="s">
        <v>105</v>
      </c>
      <c r="B56" s="33" t="s">
        <v>106</v>
      </c>
      <c r="C56" s="34"/>
      <c r="D56" s="34"/>
      <c r="E56" s="34">
        <f t="shared" ref="E56:K56" si="35">E183+E304</f>
        <v>6120000</v>
      </c>
      <c r="F56" s="34">
        <f t="shared" si="35"/>
        <v>5245000</v>
      </c>
      <c r="G56" s="34">
        <f t="shared" si="35"/>
        <v>5108087</v>
      </c>
      <c r="H56" s="34">
        <f t="shared" si="35"/>
        <v>5108087</v>
      </c>
      <c r="I56" s="34">
        <f t="shared" si="35"/>
        <v>5108087</v>
      </c>
      <c r="J56" s="34">
        <f t="shared" si="35"/>
        <v>0</v>
      </c>
      <c r="K56" s="46">
        <f t="shared" si="35"/>
        <v>5103392</v>
      </c>
    </row>
    <row r="57" spans="1:11" ht="30" customHeight="1">
      <c r="A57" s="156" t="s">
        <v>107</v>
      </c>
      <c r="B57" s="27" t="s">
        <v>108</v>
      </c>
      <c r="C57" s="28">
        <f>C58+C68+C72+C73</f>
        <v>10610200</v>
      </c>
      <c r="D57" s="28">
        <f>D58+D68+D72+D73</f>
        <v>5747670</v>
      </c>
      <c r="E57" s="28">
        <f>E58+E68+E72+E73</f>
        <v>40671200</v>
      </c>
      <c r="F57" s="28">
        <f t="shared" ref="F57:K57" si="36">F58+F68+F72+F73</f>
        <v>33411029</v>
      </c>
      <c r="G57" s="28">
        <f t="shared" si="36"/>
        <v>29132192</v>
      </c>
      <c r="H57" s="28">
        <f t="shared" si="36"/>
        <v>29132192</v>
      </c>
      <c r="I57" s="28">
        <f t="shared" si="36"/>
        <v>29132192</v>
      </c>
      <c r="J57" s="28">
        <f t="shared" si="36"/>
        <v>0</v>
      </c>
      <c r="K57" s="37">
        <f t="shared" si="36"/>
        <v>31100539</v>
      </c>
    </row>
    <row r="58" spans="1:11" ht="24">
      <c r="A58" s="159" t="s">
        <v>109</v>
      </c>
      <c r="B58" s="30" t="s">
        <v>110</v>
      </c>
      <c r="C58" s="31">
        <f>C59+C60+C61+C62+C63+C64+C65+C66+C67</f>
        <v>978000</v>
      </c>
      <c r="D58" s="31">
        <f>D59+D60+D61+D62+D63+D64+D65+D66+D67</f>
        <v>335070</v>
      </c>
      <c r="E58" s="31">
        <f>E59+E60+E61+E62+E63+E64+E65+E66+E67</f>
        <v>18214000</v>
      </c>
      <c r="F58" s="31">
        <f t="shared" ref="F58:K58" si="37">F59+F60+F61+F62+F63+F64+F65+F66+F67</f>
        <v>15149070</v>
      </c>
      <c r="G58" s="31">
        <f t="shared" si="37"/>
        <v>14624499</v>
      </c>
      <c r="H58" s="31">
        <f t="shared" si="37"/>
        <v>14624499</v>
      </c>
      <c r="I58" s="31">
        <f t="shared" si="37"/>
        <v>14624499</v>
      </c>
      <c r="J58" s="31">
        <f t="shared" si="37"/>
        <v>0</v>
      </c>
      <c r="K58" s="32">
        <f t="shared" si="37"/>
        <v>15075941</v>
      </c>
    </row>
    <row r="59" spans="1:11" ht="24" hidden="1">
      <c r="A59" s="158" t="s">
        <v>111</v>
      </c>
      <c r="B59" s="33" t="s">
        <v>112</v>
      </c>
      <c r="C59" s="34">
        <f t="shared" ref="C59:K67" si="38">C186+C307</f>
        <v>0</v>
      </c>
      <c r="D59" s="34">
        <f t="shared" si="38"/>
        <v>0</v>
      </c>
      <c r="E59" s="34">
        <f t="shared" si="38"/>
        <v>0</v>
      </c>
      <c r="F59" s="34">
        <f t="shared" si="38"/>
        <v>0</v>
      </c>
      <c r="G59" s="34">
        <f t="shared" si="38"/>
        <v>0</v>
      </c>
      <c r="H59" s="34">
        <f t="shared" si="38"/>
        <v>0</v>
      </c>
      <c r="I59" s="34">
        <f t="shared" si="38"/>
        <v>0</v>
      </c>
      <c r="J59" s="34">
        <f t="shared" si="38"/>
        <v>0</v>
      </c>
      <c r="K59" s="36">
        <f t="shared" si="38"/>
        <v>0</v>
      </c>
    </row>
    <row r="60" spans="1:11" ht="15" hidden="1">
      <c r="A60" s="158" t="s">
        <v>113</v>
      </c>
      <c r="B60" s="33" t="s">
        <v>114</v>
      </c>
      <c r="C60" s="34">
        <f t="shared" si="38"/>
        <v>0</v>
      </c>
      <c r="D60" s="34">
        <f t="shared" si="38"/>
        <v>0</v>
      </c>
      <c r="E60" s="34">
        <f t="shared" si="38"/>
        <v>0</v>
      </c>
      <c r="F60" s="34">
        <f t="shared" si="38"/>
        <v>0</v>
      </c>
      <c r="G60" s="34">
        <f t="shared" si="38"/>
        <v>0</v>
      </c>
      <c r="H60" s="34">
        <f t="shared" si="38"/>
        <v>0</v>
      </c>
      <c r="I60" s="34">
        <f t="shared" si="38"/>
        <v>0</v>
      </c>
      <c r="J60" s="34">
        <f t="shared" si="38"/>
        <v>0</v>
      </c>
      <c r="K60" s="36">
        <f t="shared" si="38"/>
        <v>0</v>
      </c>
    </row>
    <row r="61" spans="1:11" ht="15">
      <c r="A61" s="158" t="s">
        <v>115</v>
      </c>
      <c r="B61" s="33" t="s">
        <v>116</v>
      </c>
      <c r="C61" s="34">
        <f t="shared" si="38"/>
        <v>978000</v>
      </c>
      <c r="D61" s="34">
        <f t="shared" si="38"/>
        <v>335070</v>
      </c>
      <c r="E61" s="47">
        <f t="shared" si="38"/>
        <v>13936000</v>
      </c>
      <c r="F61" s="34">
        <f t="shared" si="38"/>
        <v>12733070</v>
      </c>
      <c r="G61" s="34">
        <f>G188+G309</f>
        <v>12432296</v>
      </c>
      <c r="H61" s="34">
        <f t="shared" si="38"/>
        <v>12432296</v>
      </c>
      <c r="I61" s="34">
        <f t="shared" si="38"/>
        <v>12432296</v>
      </c>
      <c r="J61" s="34">
        <f t="shared" si="38"/>
        <v>0</v>
      </c>
      <c r="K61" s="36">
        <f t="shared" si="38"/>
        <v>12732269</v>
      </c>
    </row>
    <row r="62" spans="1:11" ht="15">
      <c r="A62" s="158" t="s">
        <v>117</v>
      </c>
      <c r="B62" s="33" t="s">
        <v>118</v>
      </c>
      <c r="C62" s="34">
        <f t="shared" si="38"/>
        <v>0</v>
      </c>
      <c r="D62" s="34">
        <f t="shared" si="38"/>
        <v>0</v>
      </c>
      <c r="E62" s="34">
        <f t="shared" si="38"/>
        <v>0</v>
      </c>
      <c r="F62" s="34">
        <f t="shared" si="38"/>
        <v>0</v>
      </c>
      <c r="G62" s="34">
        <f t="shared" si="38"/>
        <v>0</v>
      </c>
      <c r="H62" s="34">
        <f t="shared" si="38"/>
        <v>0</v>
      </c>
      <c r="I62" s="34">
        <f t="shared" si="38"/>
        <v>0</v>
      </c>
      <c r="J62" s="34">
        <f t="shared" si="38"/>
        <v>0</v>
      </c>
      <c r="K62" s="36">
        <f t="shared" si="38"/>
        <v>0</v>
      </c>
    </row>
    <row r="63" spans="1:11" ht="15">
      <c r="A63" s="158" t="s">
        <v>119</v>
      </c>
      <c r="B63" s="33" t="s">
        <v>120</v>
      </c>
      <c r="C63" s="34">
        <f t="shared" si="38"/>
        <v>0</v>
      </c>
      <c r="D63" s="34">
        <f t="shared" si="38"/>
        <v>0</v>
      </c>
      <c r="E63" s="34">
        <f t="shared" si="38"/>
        <v>3948000</v>
      </c>
      <c r="F63" s="34">
        <f t="shared" si="38"/>
        <v>2169000</v>
      </c>
      <c r="G63" s="34">
        <f t="shared" si="38"/>
        <v>1964936</v>
      </c>
      <c r="H63" s="34">
        <f t="shared" si="38"/>
        <v>1964936</v>
      </c>
      <c r="I63" s="34">
        <f t="shared" si="38"/>
        <v>1964936</v>
      </c>
      <c r="J63" s="34">
        <f t="shared" si="38"/>
        <v>0</v>
      </c>
      <c r="K63" s="36">
        <f t="shared" si="38"/>
        <v>2116405</v>
      </c>
    </row>
    <row r="64" spans="1:11" ht="15" hidden="1">
      <c r="A64" s="158" t="s">
        <v>121</v>
      </c>
      <c r="B64" s="33" t="s">
        <v>122</v>
      </c>
      <c r="C64" s="34">
        <f t="shared" si="38"/>
        <v>0</v>
      </c>
      <c r="D64" s="34">
        <f t="shared" si="38"/>
        <v>0</v>
      </c>
      <c r="E64" s="34">
        <f t="shared" si="38"/>
        <v>0</v>
      </c>
      <c r="F64" s="34">
        <f t="shared" si="38"/>
        <v>0</v>
      </c>
      <c r="G64" s="34">
        <f t="shared" si="38"/>
        <v>0</v>
      </c>
      <c r="H64" s="34">
        <f t="shared" si="38"/>
        <v>0</v>
      </c>
      <c r="I64" s="34">
        <f t="shared" si="38"/>
        <v>0</v>
      </c>
      <c r="J64" s="34">
        <f t="shared" si="38"/>
        <v>0</v>
      </c>
      <c r="K64" s="36">
        <f t="shared" si="38"/>
        <v>0</v>
      </c>
    </row>
    <row r="65" spans="1:11" ht="24" hidden="1">
      <c r="A65" s="158" t="s">
        <v>123</v>
      </c>
      <c r="B65" s="33" t="s">
        <v>124</v>
      </c>
      <c r="C65" s="34">
        <f t="shared" si="38"/>
        <v>0</v>
      </c>
      <c r="D65" s="34">
        <f t="shared" si="38"/>
        <v>0</v>
      </c>
      <c r="E65" s="34">
        <f t="shared" si="38"/>
        <v>0</v>
      </c>
      <c r="F65" s="34">
        <f t="shared" si="38"/>
        <v>0</v>
      </c>
      <c r="G65" s="34">
        <f t="shared" si="38"/>
        <v>0</v>
      </c>
      <c r="H65" s="34">
        <f t="shared" si="38"/>
        <v>0</v>
      </c>
      <c r="I65" s="34">
        <f t="shared" si="38"/>
        <v>0</v>
      </c>
      <c r="J65" s="34">
        <f t="shared" si="38"/>
        <v>0</v>
      </c>
      <c r="K65" s="36">
        <f t="shared" si="38"/>
        <v>0</v>
      </c>
    </row>
    <row r="66" spans="1:11" ht="24" hidden="1">
      <c r="A66" s="158" t="s">
        <v>125</v>
      </c>
      <c r="B66" s="33" t="s">
        <v>126</v>
      </c>
      <c r="C66" s="34">
        <f t="shared" si="38"/>
        <v>0</v>
      </c>
      <c r="D66" s="34">
        <f t="shared" si="38"/>
        <v>0</v>
      </c>
      <c r="E66" s="34">
        <f t="shared" si="38"/>
        <v>0</v>
      </c>
      <c r="F66" s="34">
        <f t="shared" si="38"/>
        <v>0</v>
      </c>
      <c r="G66" s="34">
        <f t="shared" si="38"/>
        <v>0</v>
      </c>
      <c r="H66" s="34">
        <f t="shared" si="38"/>
        <v>0</v>
      </c>
      <c r="I66" s="34">
        <f t="shared" si="38"/>
        <v>0</v>
      </c>
      <c r="J66" s="34">
        <f t="shared" si="38"/>
        <v>0</v>
      </c>
      <c r="K66" s="36">
        <f t="shared" si="38"/>
        <v>0</v>
      </c>
    </row>
    <row r="67" spans="1:11" ht="15">
      <c r="A67" s="158" t="s">
        <v>127</v>
      </c>
      <c r="B67" s="33" t="s">
        <v>128</v>
      </c>
      <c r="C67" s="34">
        <f t="shared" si="38"/>
        <v>0</v>
      </c>
      <c r="D67" s="34">
        <f t="shared" si="38"/>
        <v>0</v>
      </c>
      <c r="E67" s="47">
        <f t="shared" si="38"/>
        <v>330000</v>
      </c>
      <c r="F67" s="34">
        <f t="shared" si="38"/>
        <v>247000</v>
      </c>
      <c r="G67" s="34">
        <f t="shared" si="38"/>
        <v>227267</v>
      </c>
      <c r="H67" s="34">
        <f t="shared" si="38"/>
        <v>227267</v>
      </c>
      <c r="I67" s="34">
        <f t="shared" si="38"/>
        <v>227267</v>
      </c>
      <c r="J67" s="34">
        <f t="shared" si="38"/>
        <v>0</v>
      </c>
      <c r="K67" s="36">
        <f t="shared" si="38"/>
        <v>227267</v>
      </c>
    </row>
    <row r="68" spans="1:11" ht="24">
      <c r="A68" s="157" t="s">
        <v>129</v>
      </c>
      <c r="B68" s="30" t="s">
        <v>130</v>
      </c>
      <c r="C68" s="31">
        <f>C69+C70+C71</f>
        <v>0</v>
      </c>
      <c r="D68" s="31">
        <f>D69+D70+D71</f>
        <v>0</v>
      </c>
      <c r="E68" s="31">
        <f>E69+E70+E71</f>
        <v>12825000</v>
      </c>
      <c r="F68" s="31">
        <f t="shared" ref="F68:K68" si="39">F69+F70+F71</f>
        <v>12849359</v>
      </c>
      <c r="G68" s="31">
        <f t="shared" si="39"/>
        <v>12842687</v>
      </c>
      <c r="H68" s="31">
        <f t="shared" si="39"/>
        <v>12842687</v>
      </c>
      <c r="I68" s="31">
        <f t="shared" si="39"/>
        <v>12842687</v>
      </c>
      <c r="J68" s="31">
        <f t="shared" si="39"/>
        <v>0</v>
      </c>
      <c r="K68" s="45">
        <f t="shared" si="39"/>
        <v>12673900</v>
      </c>
    </row>
    <row r="69" spans="1:11" ht="15">
      <c r="A69" s="158" t="s">
        <v>131</v>
      </c>
      <c r="B69" s="33" t="s">
        <v>132</v>
      </c>
      <c r="C69" s="34">
        <f>C196+C317</f>
        <v>0</v>
      </c>
      <c r="D69" s="34">
        <f>D196+D317</f>
        <v>0</v>
      </c>
      <c r="E69" s="47">
        <f t="shared" ref="D69:K73" si="40">E196+E317</f>
        <v>4905000</v>
      </c>
      <c r="F69" s="34">
        <f t="shared" si="40"/>
        <v>4929359</v>
      </c>
      <c r="G69" s="34">
        <f>G196+G317</f>
        <v>4922709</v>
      </c>
      <c r="H69" s="34">
        <f t="shared" si="40"/>
        <v>4922709</v>
      </c>
      <c r="I69" s="34">
        <f t="shared" si="40"/>
        <v>4922709</v>
      </c>
      <c r="J69" s="34">
        <f t="shared" si="40"/>
        <v>0</v>
      </c>
      <c r="K69" s="34">
        <f t="shared" si="40"/>
        <v>4753922</v>
      </c>
    </row>
    <row r="70" spans="1:11" ht="15">
      <c r="A70" s="158" t="s">
        <v>133</v>
      </c>
      <c r="B70" s="33" t="s">
        <v>134</v>
      </c>
      <c r="C70" s="34">
        <f>C197+C318</f>
        <v>0</v>
      </c>
      <c r="D70" s="34">
        <f t="shared" si="40"/>
        <v>0</v>
      </c>
      <c r="E70" s="34">
        <f t="shared" si="40"/>
        <v>0</v>
      </c>
      <c r="F70" s="34">
        <f t="shared" si="40"/>
        <v>0</v>
      </c>
      <c r="G70" s="34">
        <f t="shared" si="40"/>
        <v>0</v>
      </c>
      <c r="H70" s="34">
        <f t="shared" si="40"/>
        <v>0</v>
      </c>
      <c r="I70" s="34">
        <f t="shared" si="40"/>
        <v>0</v>
      </c>
      <c r="J70" s="34">
        <f t="shared" si="40"/>
        <v>0</v>
      </c>
      <c r="K70" s="36">
        <f t="shared" si="40"/>
        <v>0</v>
      </c>
    </row>
    <row r="71" spans="1:11" ht="24">
      <c r="A71" s="158" t="s">
        <v>135</v>
      </c>
      <c r="B71" s="33" t="s">
        <v>136</v>
      </c>
      <c r="C71" s="34">
        <f>C198+C319</f>
        <v>0</v>
      </c>
      <c r="D71" s="34">
        <f t="shared" si="40"/>
        <v>0</v>
      </c>
      <c r="E71" s="47">
        <f t="shared" si="40"/>
        <v>7920000</v>
      </c>
      <c r="F71" s="34">
        <f t="shared" si="40"/>
        <v>7920000</v>
      </c>
      <c r="G71" s="34">
        <f t="shared" si="40"/>
        <v>7919978</v>
      </c>
      <c r="H71" s="34">
        <f t="shared" si="40"/>
        <v>7919978</v>
      </c>
      <c r="I71" s="34">
        <f t="shared" si="40"/>
        <v>7919978</v>
      </c>
      <c r="J71" s="34">
        <f t="shared" si="40"/>
        <v>0</v>
      </c>
      <c r="K71" s="36">
        <f t="shared" si="40"/>
        <v>7919978</v>
      </c>
    </row>
    <row r="72" spans="1:11" ht="15" hidden="1">
      <c r="A72" s="158" t="s">
        <v>137</v>
      </c>
      <c r="B72" s="33" t="s">
        <v>138</v>
      </c>
      <c r="C72" s="34">
        <f>C199+C320</f>
        <v>0</v>
      </c>
      <c r="D72" s="34">
        <f t="shared" si="40"/>
        <v>0</v>
      </c>
      <c r="E72" s="34">
        <f t="shared" si="40"/>
        <v>0</v>
      </c>
      <c r="F72" s="34">
        <f t="shared" si="40"/>
        <v>0</v>
      </c>
      <c r="G72" s="34">
        <f t="shared" si="40"/>
        <v>0</v>
      </c>
      <c r="H72" s="34">
        <f t="shared" si="40"/>
        <v>0</v>
      </c>
      <c r="I72" s="34">
        <f t="shared" si="40"/>
        <v>0</v>
      </c>
      <c r="J72" s="34">
        <f t="shared" si="40"/>
        <v>0</v>
      </c>
      <c r="K72" s="36">
        <f t="shared" si="40"/>
        <v>0</v>
      </c>
    </row>
    <row r="73" spans="1:11" ht="24">
      <c r="A73" s="158" t="s">
        <v>139</v>
      </c>
      <c r="B73" s="33" t="s">
        <v>140</v>
      </c>
      <c r="C73" s="34">
        <f>C200+C321</f>
        <v>9632200</v>
      </c>
      <c r="D73" s="34">
        <f t="shared" si="40"/>
        <v>5412600</v>
      </c>
      <c r="E73" s="47">
        <f t="shared" si="40"/>
        <v>9632200</v>
      </c>
      <c r="F73" s="34">
        <f t="shared" si="40"/>
        <v>5412600</v>
      </c>
      <c r="G73" s="34">
        <f t="shared" si="40"/>
        <v>1665006</v>
      </c>
      <c r="H73" s="34">
        <f t="shared" si="40"/>
        <v>1665006</v>
      </c>
      <c r="I73" s="34">
        <f t="shared" si="40"/>
        <v>1665006</v>
      </c>
      <c r="J73" s="34">
        <f t="shared" si="40"/>
        <v>0</v>
      </c>
      <c r="K73" s="36">
        <f t="shared" si="40"/>
        <v>3350698</v>
      </c>
    </row>
    <row r="74" spans="1:11" ht="30.75" customHeight="1">
      <c r="A74" s="156" t="s">
        <v>141</v>
      </c>
      <c r="B74" s="27" t="s">
        <v>142</v>
      </c>
      <c r="C74" s="28">
        <f>C75+C76+C78+C79+C80+C81+C82+C85</f>
        <v>2206904</v>
      </c>
      <c r="D74" s="28">
        <f t="shared" ref="D74:K74" si="41">D75+D76+D78+D79+D80+D81+D82+D86</f>
        <v>1229504</v>
      </c>
      <c r="E74" s="28">
        <f>E75+E76+E78+E79+E80+E81+E82+E86</f>
        <v>46318904</v>
      </c>
      <c r="F74" s="28">
        <f t="shared" si="41"/>
        <v>42783004</v>
      </c>
      <c r="G74" s="28">
        <f t="shared" si="41"/>
        <v>41596816</v>
      </c>
      <c r="H74" s="28">
        <f t="shared" si="41"/>
        <v>41596816</v>
      </c>
      <c r="I74" s="28">
        <f>I75+I76+I78+I79+I80+I81+I82+I86</f>
        <v>41596816</v>
      </c>
      <c r="J74" s="28">
        <f t="shared" si="41"/>
        <v>0</v>
      </c>
      <c r="K74" s="29">
        <f t="shared" si="41"/>
        <v>41509526</v>
      </c>
    </row>
    <row r="75" spans="1:11" ht="15.75">
      <c r="A75" s="158" t="s">
        <v>143</v>
      </c>
      <c r="B75" s="33" t="s">
        <v>144</v>
      </c>
      <c r="C75" s="48">
        <f>C202+C323</f>
        <v>507800</v>
      </c>
      <c r="D75" s="48">
        <f>D202+D323</f>
        <v>507800</v>
      </c>
      <c r="E75" s="48">
        <f>E202+E323</f>
        <v>507800</v>
      </c>
      <c r="F75" s="48">
        <f t="shared" ref="F75:K75" si="42">F202+F323</f>
        <v>507800</v>
      </c>
      <c r="G75" s="48">
        <f t="shared" si="42"/>
        <v>339721</v>
      </c>
      <c r="H75" s="48">
        <f t="shared" si="42"/>
        <v>339721</v>
      </c>
      <c r="I75" s="48">
        <f t="shared" si="42"/>
        <v>339721</v>
      </c>
      <c r="J75" s="48">
        <f t="shared" si="42"/>
        <v>0</v>
      </c>
      <c r="K75" s="49">
        <f t="shared" si="42"/>
        <v>342040</v>
      </c>
    </row>
    <row r="76" spans="1:11" ht="24">
      <c r="A76" s="157" t="s">
        <v>145</v>
      </c>
      <c r="B76" s="30" t="s">
        <v>146</v>
      </c>
      <c r="C76" s="31">
        <f>C77</f>
        <v>0</v>
      </c>
      <c r="D76" s="31">
        <f>D77</f>
        <v>0</v>
      </c>
      <c r="E76" s="31">
        <f t="shared" ref="E76:K76" si="43">E77</f>
        <v>32397600</v>
      </c>
      <c r="F76" s="31">
        <f t="shared" si="43"/>
        <v>29931600</v>
      </c>
      <c r="G76" s="31">
        <f t="shared" si="43"/>
        <v>29837271</v>
      </c>
      <c r="H76" s="31">
        <f t="shared" si="43"/>
        <v>29837271</v>
      </c>
      <c r="I76" s="31">
        <f t="shared" si="43"/>
        <v>29837271</v>
      </c>
      <c r="J76" s="31">
        <f t="shared" si="43"/>
        <v>0</v>
      </c>
      <c r="K76" s="32">
        <f t="shared" si="43"/>
        <v>29989525</v>
      </c>
    </row>
    <row r="77" spans="1:11" ht="15">
      <c r="A77" s="158" t="s">
        <v>147</v>
      </c>
      <c r="B77" s="33" t="s">
        <v>148</v>
      </c>
      <c r="C77" s="34">
        <f>C204+C325</f>
        <v>0</v>
      </c>
      <c r="D77" s="34">
        <f>D204+D325</f>
        <v>0</v>
      </c>
      <c r="E77" s="34">
        <f t="shared" ref="E77:K77" si="44">E204+E325</f>
        <v>32397600</v>
      </c>
      <c r="F77" s="34">
        <f t="shared" si="44"/>
        <v>29931600</v>
      </c>
      <c r="G77" s="34">
        <f t="shared" si="44"/>
        <v>29837271</v>
      </c>
      <c r="H77" s="34">
        <f t="shared" si="44"/>
        <v>29837271</v>
      </c>
      <c r="I77" s="34">
        <f t="shared" si="44"/>
        <v>29837271</v>
      </c>
      <c r="J77" s="34">
        <f t="shared" si="44"/>
        <v>0</v>
      </c>
      <c r="K77" s="168">
        <f t="shared" si="44"/>
        <v>29989525</v>
      </c>
    </row>
    <row r="78" spans="1:11" ht="15" hidden="1">
      <c r="A78" s="158" t="s">
        <v>149</v>
      </c>
      <c r="B78" s="33" t="s">
        <v>150</v>
      </c>
      <c r="C78" s="34">
        <f>C205+C326</f>
        <v>0</v>
      </c>
      <c r="D78" s="34">
        <f t="shared" ref="D78:K81" si="45">D205+D326</f>
        <v>0</v>
      </c>
      <c r="E78" s="34">
        <f t="shared" si="45"/>
        <v>0</v>
      </c>
      <c r="F78" s="34">
        <f t="shared" si="45"/>
        <v>0</v>
      </c>
      <c r="G78" s="34">
        <f t="shared" si="45"/>
        <v>0</v>
      </c>
      <c r="H78" s="34">
        <f t="shared" si="45"/>
        <v>0</v>
      </c>
      <c r="I78" s="34">
        <f t="shared" si="45"/>
        <v>0</v>
      </c>
      <c r="J78" s="34">
        <f t="shared" si="45"/>
        <v>0</v>
      </c>
      <c r="K78" s="36">
        <f t="shared" si="45"/>
        <v>0</v>
      </c>
    </row>
    <row r="79" spans="1:11" ht="15" hidden="1">
      <c r="A79" s="158" t="s">
        <v>151</v>
      </c>
      <c r="B79" s="33" t="s">
        <v>152</v>
      </c>
      <c r="C79" s="34">
        <f>C206+C327</f>
        <v>0</v>
      </c>
      <c r="D79" s="34">
        <f t="shared" si="45"/>
        <v>0</v>
      </c>
      <c r="E79" s="34">
        <f t="shared" si="45"/>
        <v>0</v>
      </c>
      <c r="F79" s="34">
        <f t="shared" si="45"/>
        <v>0</v>
      </c>
      <c r="G79" s="34">
        <f t="shared" si="45"/>
        <v>0</v>
      </c>
      <c r="H79" s="34">
        <f t="shared" si="45"/>
        <v>0</v>
      </c>
      <c r="I79" s="34">
        <f t="shared" si="45"/>
        <v>0</v>
      </c>
      <c r="J79" s="34">
        <f t="shared" si="45"/>
        <v>0</v>
      </c>
      <c r="K79" s="36">
        <f t="shared" si="45"/>
        <v>0</v>
      </c>
    </row>
    <row r="80" spans="1:11" ht="15">
      <c r="A80" s="158" t="s">
        <v>153</v>
      </c>
      <c r="B80" s="33" t="s">
        <v>154</v>
      </c>
      <c r="C80" s="34">
        <f>C207+C328</f>
        <v>0</v>
      </c>
      <c r="D80" s="34">
        <f t="shared" si="45"/>
        <v>0</v>
      </c>
      <c r="E80" s="34">
        <f t="shared" si="45"/>
        <v>4306400</v>
      </c>
      <c r="F80" s="34">
        <f t="shared" si="45"/>
        <v>3806400</v>
      </c>
      <c r="G80" s="34">
        <f t="shared" si="45"/>
        <v>3600210</v>
      </c>
      <c r="H80" s="34">
        <f t="shared" si="45"/>
        <v>3600210</v>
      </c>
      <c r="I80" s="34">
        <f t="shared" si="45"/>
        <v>3600210</v>
      </c>
      <c r="J80" s="34">
        <f t="shared" si="45"/>
        <v>0</v>
      </c>
      <c r="K80" s="36">
        <f t="shared" si="45"/>
        <v>3523668</v>
      </c>
    </row>
    <row r="81" spans="1:11" ht="15" hidden="1">
      <c r="A81" s="158" t="s">
        <v>155</v>
      </c>
      <c r="B81" s="44" t="s">
        <v>156</v>
      </c>
      <c r="C81" s="34">
        <f>C208+C329</f>
        <v>0</v>
      </c>
      <c r="D81" s="34">
        <f t="shared" si="45"/>
        <v>0</v>
      </c>
      <c r="E81" s="34">
        <f t="shared" si="45"/>
        <v>0</v>
      </c>
      <c r="F81" s="34">
        <f t="shared" si="45"/>
        <v>0</v>
      </c>
      <c r="G81" s="34">
        <f t="shared" si="45"/>
        <v>0</v>
      </c>
      <c r="H81" s="34">
        <f t="shared" si="45"/>
        <v>0</v>
      </c>
      <c r="I81" s="34">
        <f t="shared" si="45"/>
        <v>0</v>
      </c>
      <c r="J81" s="34">
        <f t="shared" si="45"/>
        <v>0</v>
      </c>
      <c r="K81" s="36">
        <f t="shared" si="45"/>
        <v>0</v>
      </c>
    </row>
    <row r="82" spans="1:11" ht="24">
      <c r="A82" s="157" t="s">
        <v>157</v>
      </c>
      <c r="B82" s="30" t="s">
        <v>158</v>
      </c>
      <c r="C82" s="31">
        <f>C84+C83</f>
        <v>0</v>
      </c>
      <c r="D82" s="31">
        <f>D84+D83</f>
        <v>0</v>
      </c>
      <c r="E82" s="31">
        <f t="shared" ref="E82:K82" si="46">E84+E83</f>
        <v>50000</v>
      </c>
      <c r="F82" s="31">
        <f t="shared" si="46"/>
        <v>50000</v>
      </c>
      <c r="G82" s="31">
        <f t="shared" si="46"/>
        <v>24522</v>
      </c>
      <c r="H82" s="31">
        <f t="shared" si="46"/>
        <v>24522</v>
      </c>
      <c r="I82" s="31">
        <f t="shared" si="46"/>
        <v>24522</v>
      </c>
      <c r="J82" s="31">
        <f t="shared" si="46"/>
        <v>0</v>
      </c>
      <c r="K82" s="32">
        <f t="shared" si="46"/>
        <v>24522</v>
      </c>
    </row>
    <row r="83" spans="1:11" ht="15">
      <c r="A83" s="158" t="s">
        <v>159</v>
      </c>
      <c r="B83" s="33" t="s">
        <v>160</v>
      </c>
      <c r="C83" s="34">
        <f>C210+C331</f>
        <v>0</v>
      </c>
      <c r="D83" s="34">
        <f>D210+D331</f>
        <v>0</v>
      </c>
      <c r="E83" s="34">
        <f t="shared" ref="E83:K84" si="47">E210+E331</f>
        <v>50000</v>
      </c>
      <c r="F83" s="34">
        <f t="shared" si="47"/>
        <v>50000</v>
      </c>
      <c r="G83" s="34">
        <f t="shared" si="47"/>
        <v>24522</v>
      </c>
      <c r="H83" s="34">
        <f t="shared" si="47"/>
        <v>24522</v>
      </c>
      <c r="I83" s="34">
        <f t="shared" si="47"/>
        <v>24522</v>
      </c>
      <c r="J83" s="34">
        <f t="shared" si="47"/>
        <v>0</v>
      </c>
      <c r="K83" s="36">
        <f t="shared" si="47"/>
        <v>24522</v>
      </c>
    </row>
    <row r="84" spans="1:11" ht="15" hidden="1">
      <c r="A84" s="158" t="s">
        <v>161</v>
      </c>
      <c r="B84" s="33" t="s">
        <v>162</v>
      </c>
      <c r="C84" s="34">
        <f>C211+C332</f>
        <v>0</v>
      </c>
      <c r="D84" s="34">
        <f>D211+D332</f>
        <v>0</v>
      </c>
      <c r="E84" s="34">
        <f t="shared" si="47"/>
        <v>0</v>
      </c>
      <c r="F84" s="34">
        <f t="shared" si="47"/>
        <v>0</v>
      </c>
      <c r="G84" s="34">
        <f t="shared" si="47"/>
        <v>0</v>
      </c>
      <c r="H84" s="34">
        <f t="shared" si="47"/>
        <v>0</v>
      </c>
      <c r="I84" s="34">
        <f t="shared" si="47"/>
        <v>0</v>
      </c>
      <c r="J84" s="34">
        <f t="shared" si="47"/>
        <v>0</v>
      </c>
      <c r="K84" s="36">
        <f t="shared" si="47"/>
        <v>0</v>
      </c>
    </row>
    <row r="85" spans="1:11" ht="24">
      <c r="A85" s="158" t="s">
        <v>163</v>
      </c>
      <c r="B85" s="33" t="s">
        <v>164</v>
      </c>
      <c r="C85" s="34">
        <f>C86</f>
        <v>1699104</v>
      </c>
      <c r="D85" s="34">
        <f t="shared" ref="D85:K85" si="48">D86</f>
        <v>721704</v>
      </c>
      <c r="E85" s="34">
        <f t="shared" si="48"/>
        <v>9057104</v>
      </c>
      <c r="F85" s="34">
        <f t="shared" si="48"/>
        <v>8487204</v>
      </c>
      <c r="G85" s="34">
        <f t="shared" si="48"/>
        <v>7795092</v>
      </c>
      <c r="H85" s="34">
        <f t="shared" si="48"/>
        <v>7795092</v>
      </c>
      <c r="I85" s="34">
        <f t="shared" si="48"/>
        <v>7795092</v>
      </c>
      <c r="J85" s="34">
        <f t="shared" si="48"/>
        <v>0</v>
      </c>
      <c r="K85" s="34">
        <f t="shared" si="48"/>
        <v>7629771</v>
      </c>
    </row>
    <row r="86" spans="1:11" ht="24">
      <c r="A86" s="158" t="s">
        <v>165</v>
      </c>
      <c r="B86" s="33" t="s">
        <v>166</v>
      </c>
      <c r="C86" s="34">
        <f>C212+C333</f>
        <v>1699104</v>
      </c>
      <c r="D86" s="34">
        <f>D212+D333</f>
        <v>721704</v>
      </c>
      <c r="E86" s="34">
        <f t="shared" ref="E86:K86" si="49">E212+E333</f>
        <v>9057104</v>
      </c>
      <c r="F86" s="34">
        <f t="shared" si="49"/>
        <v>8487204</v>
      </c>
      <c r="G86" s="34">
        <f t="shared" si="49"/>
        <v>7795092</v>
      </c>
      <c r="H86" s="34">
        <f t="shared" si="49"/>
        <v>7795092</v>
      </c>
      <c r="I86" s="34">
        <f t="shared" si="49"/>
        <v>7795092</v>
      </c>
      <c r="J86" s="34">
        <f t="shared" si="49"/>
        <v>0</v>
      </c>
      <c r="K86" s="46">
        <f t="shared" si="49"/>
        <v>7629771</v>
      </c>
    </row>
    <row r="87" spans="1:11" ht="36">
      <c r="A87" s="155" t="s">
        <v>167</v>
      </c>
      <c r="B87" s="50"/>
      <c r="C87" s="51">
        <f>C88+C98</f>
        <v>20861997</v>
      </c>
      <c r="D87" s="25">
        <f>D88+D98</f>
        <v>10071724</v>
      </c>
      <c r="E87" s="25">
        <f t="shared" ref="E87:K87" si="50">E88+E98</f>
        <v>45296141</v>
      </c>
      <c r="F87" s="25">
        <f t="shared" si="50"/>
        <v>43721873</v>
      </c>
      <c r="G87" s="25">
        <f t="shared" si="50"/>
        <v>36688471</v>
      </c>
      <c r="H87" s="25">
        <f t="shared" si="50"/>
        <v>36688471</v>
      </c>
      <c r="I87" s="25">
        <f t="shared" si="50"/>
        <v>36688471</v>
      </c>
      <c r="J87" s="25">
        <f t="shared" si="50"/>
        <v>0</v>
      </c>
      <c r="K87" s="26">
        <f t="shared" si="50"/>
        <v>37493873</v>
      </c>
    </row>
    <row r="88" spans="1:11" ht="36">
      <c r="A88" s="156" t="s">
        <v>168</v>
      </c>
      <c r="B88" s="27" t="s">
        <v>169</v>
      </c>
      <c r="C88" s="52">
        <f>C89+C92+C95+C96+C97</f>
        <v>20861997</v>
      </c>
      <c r="D88" s="28">
        <f>D89+D92+D95+D96+D97</f>
        <v>10071724</v>
      </c>
      <c r="E88" s="28">
        <f t="shared" ref="E88:K88" si="51">E89+E92+E95+E96+E97</f>
        <v>37751141</v>
      </c>
      <c r="F88" s="28">
        <f t="shared" si="51"/>
        <v>36176873</v>
      </c>
      <c r="G88" s="28">
        <f t="shared" si="51"/>
        <v>29997478</v>
      </c>
      <c r="H88" s="28">
        <f t="shared" si="51"/>
        <v>29997478</v>
      </c>
      <c r="I88" s="28">
        <f t="shared" si="51"/>
        <v>29997478</v>
      </c>
      <c r="J88" s="28">
        <f t="shared" si="51"/>
        <v>0</v>
      </c>
      <c r="K88" s="29">
        <f t="shared" si="51"/>
        <v>30665798</v>
      </c>
    </row>
    <row r="89" spans="1:11" ht="15">
      <c r="A89" s="159" t="s">
        <v>170</v>
      </c>
      <c r="B89" s="30" t="s">
        <v>171</v>
      </c>
      <c r="C89" s="31">
        <f>C90+C91</f>
        <v>6115800</v>
      </c>
      <c r="D89" s="31">
        <f>D90+D91</f>
        <v>28500</v>
      </c>
      <c r="E89" s="31">
        <f t="shared" ref="E89:K89" si="52">E90+E91</f>
        <v>6115800</v>
      </c>
      <c r="F89" s="31">
        <f t="shared" si="52"/>
        <v>28500</v>
      </c>
      <c r="G89" s="31">
        <f t="shared" si="52"/>
        <v>0</v>
      </c>
      <c r="H89" s="31">
        <f t="shared" si="52"/>
        <v>0</v>
      </c>
      <c r="I89" s="31">
        <f t="shared" si="52"/>
        <v>0</v>
      </c>
      <c r="J89" s="31">
        <f t="shared" si="52"/>
        <v>0</v>
      </c>
      <c r="K89" s="32">
        <f t="shared" si="52"/>
        <v>0</v>
      </c>
    </row>
    <row r="90" spans="1:11" ht="15" hidden="1">
      <c r="A90" s="158" t="s">
        <v>172</v>
      </c>
      <c r="B90" s="33" t="s">
        <v>173</v>
      </c>
      <c r="C90" s="34">
        <f>C216+C337</f>
        <v>0</v>
      </c>
      <c r="D90" s="34">
        <f>D216+D337</f>
        <v>0</v>
      </c>
      <c r="E90" s="34">
        <f t="shared" ref="E90:K90" si="53">E216+E337</f>
        <v>0</v>
      </c>
      <c r="F90" s="34">
        <f t="shared" si="53"/>
        <v>0</v>
      </c>
      <c r="G90" s="34">
        <f t="shared" si="53"/>
        <v>0</v>
      </c>
      <c r="H90" s="34">
        <f t="shared" si="53"/>
        <v>0</v>
      </c>
      <c r="I90" s="34">
        <f t="shared" si="53"/>
        <v>0</v>
      </c>
      <c r="J90" s="34">
        <f t="shared" si="53"/>
        <v>0</v>
      </c>
      <c r="K90" s="36">
        <f t="shared" si="53"/>
        <v>0</v>
      </c>
    </row>
    <row r="91" spans="1:11" ht="15">
      <c r="A91" s="158" t="s">
        <v>174</v>
      </c>
      <c r="B91" s="33" t="s">
        <v>175</v>
      </c>
      <c r="C91" s="34">
        <f>C217+C338</f>
        <v>6115800</v>
      </c>
      <c r="D91" s="34">
        <f t="shared" ref="D91:K91" si="54">D217+D338</f>
        <v>28500</v>
      </c>
      <c r="E91" s="34">
        <f t="shared" si="54"/>
        <v>6115800</v>
      </c>
      <c r="F91" s="34">
        <f t="shared" si="54"/>
        <v>28500</v>
      </c>
      <c r="G91" s="34">
        <f t="shared" si="54"/>
        <v>0</v>
      </c>
      <c r="H91" s="34">
        <f t="shared" si="54"/>
        <v>0</v>
      </c>
      <c r="I91" s="34">
        <f t="shared" si="54"/>
        <v>0</v>
      </c>
      <c r="J91" s="34">
        <f t="shared" si="54"/>
        <v>0</v>
      </c>
      <c r="K91" s="36">
        <f t="shared" si="54"/>
        <v>0</v>
      </c>
    </row>
    <row r="92" spans="1:11" ht="36">
      <c r="A92" s="159" t="s">
        <v>176</v>
      </c>
      <c r="B92" s="30" t="s">
        <v>177</v>
      </c>
      <c r="C92" s="31">
        <f>C93+C94</f>
        <v>3022341</v>
      </c>
      <c r="D92" s="31">
        <f>D93+D94</f>
        <v>3026141</v>
      </c>
      <c r="E92" s="31">
        <f t="shared" ref="E92:K92" si="55">E93+E94</f>
        <v>5820341</v>
      </c>
      <c r="F92" s="31">
        <f t="shared" si="55"/>
        <v>5824141</v>
      </c>
      <c r="G92" s="31">
        <f t="shared" si="55"/>
        <v>5228010</v>
      </c>
      <c r="H92" s="31">
        <f t="shared" si="55"/>
        <v>5228010</v>
      </c>
      <c r="I92" s="31">
        <f t="shared" si="55"/>
        <v>5228010</v>
      </c>
      <c r="J92" s="31">
        <f t="shared" si="55"/>
        <v>0</v>
      </c>
      <c r="K92" s="32">
        <f t="shared" si="55"/>
        <v>3065617</v>
      </c>
    </row>
    <row r="93" spans="1:11" ht="15">
      <c r="A93" s="158" t="s">
        <v>178</v>
      </c>
      <c r="B93" s="33" t="s">
        <v>179</v>
      </c>
      <c r="C93" s="34">
        <f>C219+C340</f>
        <v>3022341</v>
      </c>
      <c r="D93" s="34">
        <f t="shared" ref="D93:K97" si="56">D219+D340</f>
        <v>3026141</v>
      </c>
      <c r="E93" s="34">
        <f t="shared" si="56"/>
        <v>5820341</v>
      </c>
      <c r="F93" s="34">
        <f t="shared" si="56"/>
        <v>5824141</v>
      </c>
      <c r="G93" s="34">
        <f t="shared" si="56"/>
        <v>5228010</v>
      </c>
      <c r="H93" s="34">
        <f t="shared" si="56"/>
        <v>5228010</v>
      </c>
      <c r="I93" s="34">
        <f t="shared" si="56"/>
        <v>5228010</v>
      </c>
      <c r="J93" s="34">
        <f t="shared" si="56"/>
        <v>0</v>
      </c>
      <c r="K93" s="36">
        <f t="shared" si="56"/>
        <v>3065617</v>
      </c>
    </row>
    <row r="94" spans="1:11" ht="15" hidden="1">
      <c r="A94" s="158" t="s">
        <v>180</v>
      </c>
      <c r="B94" s="33" t="s">
        <v>181</v>
      </c>
      <c r="C94" s="34">
        <f>C220+C341</f>
        <v>0</v>
      </c>
      <c r="D94" s="34">
        <f t="shared" si="56"/>
        <v>0</v>
      </c>
      <c r="E94" s="34">
        <f t="shared" si="56"/>
        <v>0</v>
      </c>
      <c r="F94" s="34">
        <f t="shared" si="56"/>
        <v>0</v>
      </c>
      <c r="G94" s="34">
        <f t="shared" si="56"/>
        <v>0</v>
      </c>
      <c r="H94" s="34">
        <f t="shared" si="56"/>
        <v>0</v>
      </c>
      <c r="I94" s="34">
        <f t="shared" si="56"/>
        <v>0</v>
      </c>
      <c r="J94" s="34">
        <f t="shared" si="56"/>
        <v>0</v>
      </c>
      <c r="K94" s="36">
        <f t="shared" si="56"/>
        <v>0</v>
      </c>
    </row>
    <row r="95" spans="1:11" ht="15">
      <c r="A95" s="158" t="s">
        <v>182</v>
      </c>
      <c r="B95" s="33" t="s">
        <v>183</v>
      </c>
      <c r="C95" s="34">
        <f>C221+C342</f>
        <v>2633696</v>
      </c>
      <c r="D95" s="34">
        <f t="shared" si="56"/>
        <v>2238823</v>
      </c>
      <c r="E95" s="34">
        <f t="shared" si="56"/>
        <v>9833696</v>
      </c>
      <c r="F95" s="34">
        <f t="shared" si="56"/>
        <v>10438823</v>
      </c>
      <c r="G95" s="34">
        <f t="shared" si="56"/>
        <v>9424824</v>
      </c>
      <c r="H95" s="34">
        <f t="shared" si="56"/>
        <v>9424824</v>
      </c>
      <c r="I95" s="34">
        <f>I221+I342</f>
        <v>9424824</v>
      </c>
      <c r="J95" s="34">
        <f t="shared" si="56"/>
        <v>0</v>
      </c>
      <c r="K95" s="36">
        <f t="shared" si="56"/>
        <v>9219663</v>
      </c>
    </row>
    <row r="96" spans="1:11" ht="15" hidden="1">
      <c r="A96" s="158" t="s">
        <v>184</v>
      </c>
      <c r="B96" s="33" t="s">
        <v>185</v>
      </c>
      <c r="C96" s="34">
        <f>C222+C343</f>
        <v>0</v>
      </c>
      <c r="D96" s="34">
        <f t="shared" si="56"/>
        <v>0</v>
      </c>
      <c r="E96" s="34">
        <f t="shared" si="56"/>
        <v>0</v>
      </c>
      <c r="F96" s="34">
        <f t="shared" si="56"/>
        <v>0</v>
      </c>
      <c r="G96" s="34">
        <f t="shared" si="56"/>
        <v>0</v>
      </c>
      <c r="H96" s="34">
        <f t="shared" si="56"/>
        <v>0</v>
      </c>
      <c r="I96" s="34">
        <f t="shared" si="56"/>
        <v>0</v>
      </c>
      <c r="J96" s="34">
        <f t="shared" si="56"/>
        <v>0</v>
      </c>
      <c r="K96" s="36">
        <f t="shared" si="56"/>
        <v>0</v>
      </c>
    </row>
    <row r="97" spans="1:11" ht="24">
      <c r="A97" s="158" t="s">
        <v>186</v>
      </c>
      <c r="B97" s="33" t="s">
        <v>187</v>
      </c>
      <c r="C97" s="34">
        <f>C223+C344</f>
        <v>9090160</v>
      </c>
      <c r="D97" s="34">
        <f t="shared" si="56"/>
        <v>4778260</v>
      </c>
      <c r="E97" s="34">
        <f t="shared" si="56"/>
        <v>15981304</v>
      </c>
      <c r="F97" s="34">
        <f t="shared" si="56"/>
        <v>19885409</v>
      </c>
      <c r="G97" s="34">
        <f t="shared" si="56"/>
        <v>15344644</v>
      </c>
      <c r="H97" s="34">
        <f t="shared" si="56"/>
        <v>15344644</v>
      </c>
      <c r="I97" s="34">
        <f>I223+I344</f>
        <v>15344644</v>
      </c>
      <c r="J97" s="34">
        <f t="shared" si="56"/>
        <v>0</v>
      </c>
      <c r="K97" s="36">
        <f t="shared" si="56"/>
        <v>18380518</v>
      </c>
    </row>
    <row r="98" spans="1:11" ht="24">
      <c r="A98" s="156" t="s">
        <v>188</v>
      </c>
      <c r="B98" s="27" t="s">
        <v>189</v>
      </c>
      <c r="C98" s="28">
        <f>C99+C100+C103</f>
        <v>0</v>
      </c>
      <c r="D98" s="28">
        <f>D99+D100+D103</f>
        <v>0</v>
      </c>
      <c r="E98" s="28">
        <f t="shared" ref="E98:K98" si="57">E99+E100+E103</f>
        <v>7545000</v>
      </c>
      <c r="F98" s="28">
        <f t="shared" si="57"/>
        <v>7545000</v>
      </c>
      <c r="G98" s="28">
        <f t="shared" si="57"/>
        <v>6690993</v>
      </c>
      <c r="H98" s="28">
        <f t="shared" si="57"/>
        <v>6690993</v>
      </c>
      <c r="I98" s="28">
        <f t="shared" si="57"/>
        <v>6690993</v>
      </c>
      <c r="J98" s="28">
        <f t="shared" si="57"/>
        <v>0</v>
      </c>
      <c r="K98" s="29">
        <f t="shared" si="57"/>
        <v>6828075</v>
      </c>
    </row>
    <row r="99" spans="1:11" ht="15" hidden="1">
      <c r="A99" s="158" t="s">
        <v>190</v>
      </c>
      <c r="B99" s="44" t="s">
        <v>191</v>
      </c>
      <c r="C99" s="34">
        <f>C225+C346</f>
        <v>0</v>
      </c>
      <c r="D99" s="34">
        <f>D225+D346</f>
        <v>0</v>
      </c>
      <c r="E99" s="34">
        <f t="shared" ref="E99:K99" si="58">E225+E346</f>
        <v>0</v>
      </c>
      <c r="F99" s="34">
        <f t="shared" si="58"/>
        <v>0</v>
      </c>
      <c r="G99" s="34">
        <f t="shared" si="58"/>
        <v>0</v>
      </c>
      <c r="H99" s="34">
        <f t="shared" si="58"/>
        <v>0</v>
      </c>
      <c r="I99" s="34">
        <f t="shared" si="58"/>
        <v>0</v>
      </c>
      <c r="J99" s="34">
        <f t="shared" si="58"/>
        <v>0</v>
      </c>
      <c r="K99" s="34">
        <f t="shared" si="58"/>
        <v>137082</v>
      </c>
    </row>
    <row r="100" spans="1:11" ht="24">
      <c r="A100" s="157" t="s">
        <v>192</v>
      </c>
      <c r="B100" s="30" t="s">
        <v>193</v>
      </c>
      <c r="C100" s="31">
        <f>C101+C102</f>
        <v>0</v>
      </c>
      <c r="D100" s="31">
        <f>D101+D102</f>
        <v>0</v>
      </c>
      <c r="E100" s="31">
        <f t="shared" ref="E100:K100" si="59">E101+E102</f>
        <v>7545000</v>
      </c>
      <c r="F100" s="31">
        <f t="shared" si="59"/>
        <v>7545000</v>
      </c>
      <c r="G100" s="31">
        <f t="shared" si="59"/>
        <v>6690993</v>
      </c>
      <c r="H100" s="31">
        <f t="shared" si="59"/>
        <v>6690993</v>
      </c>
      <c r="I100" s="31">
        <f t="shared" si="59"/>
        <v>6690993</v>
      </c>
      <c r="J100" s="31">
        <f t="shared" si="59"/>
        <v>0</v>
      </c>
      <c r="K100" s="32">
        <f t="shared" si="59"/>
        <v>6690993</v>
      </c>
    </row>
    <row r="101" spans="1:11" ht="15">
      <c r="A101" s="158" t="s">
        <v>194</v>
      </c>
      <c r="B101" s="33" t="s">
        <v>195</v>
      </c>
      <c r="C101" s="34">
        <f>C227+C348</f>
        <v>0</v>
      </c>
      <c r="D101" s="34">
        <f>D227+D348</f>
        <v>0</v>
      </c>
      <c r="E101" s="34">
        <f t="shared" ref="E101:K101" si="60">E227+E348</f>
        <v>7545000</v>
      </c>
      <c r="F101" s="34">
        <f t="shared" si="60"/>
        <v>7545000</v>
      </c>
      <c r="G101" s="34">
        <f t="shared" si="60"/>
        <v>6690993</v>
      </c>
      <c r="H101" s="34">
        <f t="shared" si="60"/>
        <v>6690993</v>
      </c>
      <c r="I101" s="34">
        <f t="shared" si="60"/>
        <v>6690993</v>
      </c>
      <c r="J101" s="34">
        <f t="shared" si="60"/>
        <v>0</v>
      </c>
      <c r="K101" s="36">
        <f t="shared" si="60"/>
        <v>6690993</v>
      </c>
    </row>
    <row r="102" spans="1:11" ht="24" hidden="1">
      <c r="A102" s="158" t="s">
        <v>196</v>
      </c>
      <c r="B102" s="33" t="s">
        <v>197</v>
      </c>
      <c r="C102" s="34">
        <f>C228+C349</f>
        <v>0</v>
      </c>
      <c r="D102" s="34">
        <f t="shared" ref="D102:K103" si="61">D228+D349</f>
        <v>0</v>
      </c>
      <c r="E102" s="34">
        <f t="shared" si="61"/>
        <v>0</v>
      </c>
      <c r="F102" s="34">
        <f t="shared" si="61"/>
        <v>0</v>
      </c>
      <c r="G102" s="34">
        <f t="shared" si="61"/>
        <v>0</v>
      </c>
      <c r="H102" s="34">
        <f t="shared" si="61"/>
        <v>0</v>
      </c>
      <c r="I102" s="34">
        <f t="shared" si="61"/>
        <v>0</v>
      </c>
      <c r="J102" s="34">
        <f t="shared" si="61"/>
        <v>0</v>
      </c>
      <c r="K102" s="36">
        <f t="shared" si="61"/>
        <v>0</v>
      </c>
    </row>
    <row r="103" spans="1:11" ht="15" hidden="1">
      <c r="A103" s="158" t="s">
        <v>198</v>
      </c>
      <c r="B103" s="33" t="s">
        <v>199</v>
      </c>
      <c r="C103" s="34">
        <f>C229+C350</f>
        <v>0</v>
      </c>
      <c r="D103" s="34">
        <f t="shared" si="61"/>
        <v>0</v>
      </c>
      <c r="E103" s="34">
        <f t="shared" si="61"/>
        <v>0</v>
      </c>
      <c r="F103" s="34">
        <f t="shared" si="61"/>
        <v>0</v>
      </c>
      <c r="G103" s="34">
        <f t="shared" si="61"/>
        <v>0</v>
      </c>
      <c r="H103" s="34">
        <f t="shared" si="61"/>
        <v>0</v>
      </c>
      <c r="I103" s="34">
        <f t="shared" si="61"/>
        <v>0</v>
      </c>
      <c r="J103" s="34">
        <f t="shared" si="61"/>
        <v>0</v>
      </c>
      <c r="K103" s="36">
        <f t="shared" si="61"/>
        <v>0</v>
      </c>
    </row>
    <row r="104" spans="1:11" ht="24">
      <c r="A104" s="155" t="s">
        <v>200</v>
      </c>
      <c r="B104" s="24" t="s">
        <v>201</v>
      </c>
      <c r="C104" s="25">
        <f>C105+C111+C115+C120+C128</f>
        <v>67291919</v>
      </c>
      <c r="D104" s="25">
        <f>D105+D111+D115+D120+D128</f>
        <v>51925980</v>
      </c>
      <c r="E104" s="25">
        <f t="shared" ref="E104:K104" si="62">E105+E111+E115+E120+E128</f>
        <v>116077216</v>
      </c>
      <c r="F104" s="25">
        <f t="shared" si="62"/>
        <v>103890277</v>
      </c>
      <c r="G104" s="25">
        <f t="shared" si="62"/>
        <v>82879857</v>
      </c>
      <c r="H104" s="25">
        <f t="shared" si="62"/>
        <v>82879857</v>
      </c>
      <c r="I104" s="25">
        <f t="shared" si="62"/>
        <v>82879857</v>
      </c>
      <c r="J104" s="25">
        <f t="shared" si="62"/>
        <v>0</v>
      </c>
      <c r="K104" s="26">
        <f t="shared" si="62"/>
        <v>45131144</v>
      </c>
    </row>
    <row r="105" spans="1:11" ht="24" hidden="1">
      <c r="A105" s="156" t="s">
        <v>202</v>
      </c>
      <c r="B105" s="27" t="s">
        <v>203</v>
      </c>
      <c r="C105" s="28">
        <f>C106</f>
        <v>0</v>
      </c>
      <c r="D105" s="28">
        <f>D106</f>
        <v>0</v>
      </c>
      <c r="E105" s="28">
        <f t="shared" ref="E105:K105" si="63">E106</f>
        <v>0</v>
      </c>
      <c r="F105" s="28">
        <f t="shared" si="63"/>
        <v>0</v>
      </c>
      <c r="G105" s="28">
        <f t="shared" si="63"/>
        <v>0</v>
      </c>
      <c r="H105" s="28">
        <f t="shared" si="63"/>
        <v>0</v>
      </c>
      <c r="I105" s="28">
        <f t="shared" si="63"/>
        <v>0</v>
      </c>
      <c r="J105" s="28">
        <f t="shared" si="63"/>
        <v>0</v>
      </c>
      <c r="K105" s="29">
        <f t="shared" si="63"/>
        <v>0</v>
      </c>
    </row>
    <row r="106" spans="1:11" ht="48" hidden="1">
      <c r="A106" s="159" t="s">
        <v>204</v>
      </c>
      <c r="B106" s="30" t="s">
        <v>205</v>
      </c>
      <c r="C106" s="31">
        <f>C107+C108+C109+C110</f>
        <v>0</v>
      </c>
      <c r="D106" s="31">
        <f>D107+D108+D109+D110</f>
        <v>0</v>
      </c>
      <c r="E106" s="31">
        <f t="shared" ref="E106:K106" si="64">E107+E108+E109+E110</f>
        <v>0</v>
      </c>
      <c r="F106" s="31">
        <f t="shared" si="64"/>
        <v>0</v>
      </c>
      <c r="G106" s="31">
        <f t="shared" si="64"/>
        <v>0</v>
      </c>
      <c r="H106" s="31">
        <f t="shared" si="64"/>
        <v>0</v>
      </c>
      <c r="I106" s="31">
        <f t="shared" si="64"/>
        <v>0</v>
      </c>
      <c r="J106" s="31">
        <f t="shared" si="64"/>
        <v>0</v>
      </c>
      <c r="K106" s="32">
        <f t="shared" si="64"/>
        <v>0</v>
      </c>
    </row>
    <row r="107" spans="1:11" ht="24" hidden="1">
      <c r="A107" s="158" t="s">
        <v>206</v>
      </c>
      <c r="B107" s="33" t="s">
        <v>207</v>
      </c>
      <c r="C107" s="34">
        <f>C233+C354</f>
        <v>0</v>
      </c>
      <c r="D107" s="34">
        <f>D233+D354</f>
        <v>0</v>
      </c>
      <c r="E107" s="34">
        <f t="shared" ref="E107:K107" si="65">E233+E354</f>
        <v>0</v>
      </c>
      <c r="F107" s="34">
        <f t="shared" si="65"/>
        <v>0</v>
      </c>
      <c r="G107" s="34">
        <f t="shared" si="65"/>
        <v>0</v>
      </c>
      <c r="H107" s="34">
        <f t="shared" si="65"/>
        <v>0</v>
      </c>
      <c r="I107" s="34">
        <f t="shared" si="65"/>
        <v>0</v>
      </c>
      <c r="J107" s="34">
        <f t="shared" si="65"/>
        <v>0</v>
      </c>
      <c r="K107" s="36">
        <f t="shared" si="65"/>
        <v>0</v>
      </c>
    </row>
    <row r="108" spans="1:11" ht="15" hidden="1">
      <c r="A108" s="158" t="s">
        <v>208</v>
      </c>
      <c r="B108" s="33" t="s">
        <v>209</v>
      </c>
      <c r="C108" s="34">
        <f>C234+C355</f>
        <v>0</v>
      </c>
      <c r="D108" s="34">
        <f t="shared" ref="D108:K110" si="66">D234+D355</f>
        <v>0</v>
      </c>
      <c r="E108" s="34">
        <f t="shared" si="66"/>
        <v>0</v>
      </c>
      <c r="F108" s="34">
        <f t="shared" si="66"/>
        <v>0</v>
      </c>
      <c r="G108" s="34">
        <f t="shared" si="66"/>
        <v>0</v>
      </c>
      <c r="H108" s="34">
        <f t="shared" si="66"/>
        <v>0</v>
      </c>
      <c r="I108" s="34">
        <f t="shared" si="66"/>
        <v>0</v>
      </c>
      <c r="J108" s="34">
        <f t="shared" si="66"/>
        <v>0</v>
      </c>
      <c r="K108" s="36">
        <f t="shared" si="66"/>
        <v>0</v>
      </c>
    </row>
    <row r="109" spans="1:11" ht="24" hidden="1">
      <c r="A109" s="158" t="s">
        <v>210</v>
      </c>
      <c r="B109" s="33" t="s">
        <v>211</v>
      </c>
      <c r="C109" s="34">
        <f>C235+C356</f>
        <v>0</v>
      </c>
      <c r="D109" s="34">
        <f t="shared" si="66"/>
        <v>0</v>
      </c>
      <c r="E109" s="34">
        <f t="shared" si="66"/>
        <v>0</v>
      </c>
      <c r="F109" s="34">
        <f t="shared" si="66"/>
        <v>0</v>
      </c>
      <c r="G109" s="34">
        <f t="shared" si="66"/>
        <v>0</v>
      </c>
      <c r="H109" s="34">
        <f t="shared" si="66"/>
        <v>0</v>
      </c>
      <c r="I109" s="34">
        <f t="shared" si="66"/>
        <v>0</v>
      </c>
      <c r="J109" s="34">
        <f t="shared" si="66"/>
        <v>0</v>
      </c>
      <c r="K109" s="36">
        <f t="shared" si="66"/>
        <v>0</v>
      </c>
    </row>
    <row r="110" spans="1:11" ht="24" hidden="1">
      <c r="A110" s="158" t="s">
        <v>212</v>
      </c>
      <c r="B110" s="33" t="s">
        <v>213</v>
      </c>
      <c r="C110" s="34">
        <f>C236+C357</f>
        <v>0</v>
      </c>
      <c r="D110" s="34">
        <f t="shared" si="66"/>
        <v>0</v>
      </c>
      <c r="E110" s="34">
        <f t="shared" si="66"/>
        <v>0</v>
      </c>
      <c r="F110" s="34">
        <f t="shared" si="66"/>
        <v>0</v>
      </c>
      <c r="G110" s="34">
        <f t="shared" si="66"/>
        <v>0</v>
      </c>
      <c r="H110" s="34">
        <f t="shared" si="66"/>
        <v>0</v>
      </c>
      <c r="I110" s="34">
        <f t="shared" si="66"/>
        <v>0</v>
      </c>
      <c r="J110" s="34">
        <f t="shared" si="66"/>
        <v>0</v>
      </c>
      <c r="K110" s="36">
        <f t="shared" si="66"/>
        <v>0</v>
      </c>
    </row>
    <row r="111" spans="1:11" ht="24" hidden="1">
      <c r="A111" s="156" t="s">
        <v>214</v>
      </c>
      <c r="B111" s="27" t="s">
        <v>215</v>
      </c>
      <c r="C111" s="28">
        <f>C112+C113+C114</f>
        <v>0</v>
      </c>
      <c r="D111" s="28">
        <f>D112+D113+D114</f>
        <v>0</v>
      </c>
      <c r="E111" s="28">
        <f t="shared" ref="E111:K111" si="67">E112+E113+E114</f>
        <v>0</v>
      </c>
      <c r="F111" s="28">
        <f t="shared" si="67"/>
        <v>0</v>
      </c>
      <c r="G111" s="28">
        <f t="shared" si="67"/>
        <v>0</v>
      </c>
      <c r="H111" s="28">
        <f t="shared" si="67"/>
        <v>0</v>
      </c>
      <c r="I111" s="28">
        <f t="shared" si="67"/>
        <v>0</v>
      </c>
      <c r="J111" s="28">
        <f t="shared" si="67"/>
        <v>0</v>
      </c>
      <c r="K111" s="29">
        <f t="shared" si="67"/>
        <v>0</v>
      </c>
    </row>
    <row r="112" spans="1:11" ht="15" hidden="1">
      <c r="A112" s="158" t="s">
        <v>216</v>
      </c>
      <c r="B112" s="44" t="s">
        <v>217</v>
      </c>
      <c r="C112" s="34">
        <f>C238+C359</f>
        <v>0</v>
      </c>
      <c r="D112" s="34">
        <f>D238+D359</f>
        <v>0</v>
      </c>
      <c r="E112" s="34">
        <f t="shared" ref="E112:K112" si="68">E238+E359</f>
        <v>0</v>
      </c>
      <c r="F112" s="34">
        <f t="shared" si="68"/>
        <v>0</v>
      </c>
      <c r="G112" s="34">
        <f t="shared" si="68"/>
        <v>0</v>
      </c>
      <c r="H112" s="34">
        <f t="shared" si="68"/>
        <v>0</v>
      </c>
      <c r="I112" s="34">
        <f t="shared" si="68"/>
        <v>0</v>
      </c>
      <c r="J112" s="34">
        <f t="shared" si="68"/>
        <v>0</v>
      </c>
      <c r="K112" s="36">
        <f t="shared" si="68"/>
        <v>0</v>
      </c>
    </row>
    <row r="113" spans="1:11" ht="15" hidden="1">
      <c r="A113" s="158" t="s">
        <v>218</v>
      </c>
      <c r="B113" s="33" t="s">
        <v>219</v>
      </c>
      <c r="C113" s="34">
        <f>C239+C360</f>
        <v>0</v>
      </c>
      <c r="D113" s="34">
        <f t="shared" ref="D113:K114" si="69">D239+D360</f>
        <v>0</v>
      </c>
      <c r="E113" s="34">
        <f t="shared" si="69"/>
        <v>0</v>
      </c>
      <c r="F113" s="34">
        <f t="shared" si="69"/>
        <v>0</v>
      </c>
      <c r="G113" s="34">
        <f t="shared" si="69"/>
        <v>0</v>
      </c>
      <c r="H113" s="34">
        <f t="shared" si="69"/>
        <v>0</v>
      </c>
      <c r="I113" s="34">
        <f t="shared" si="69"/>
        <v>0</v>
      </c>
      <c r="J113" s="34">
        <f t="shared" si="69"/>
        <v>0</v>
      </c>
      <c r="K113" s="36">
        <f t="shared" si="69"/>
        <v>0</v>
      </c>
    </row>
    <row r="114" spans="1:11" ht="15" hidden="1">
      <c r="A114" s="158" t="s">
        <v>220</v>
      </c>
      <c r="B114" s="33" t="s">
        <v>221</v>
      </c>
      <c r="C114" s="34">
        <f>C240+C361</f>
        <v>0</v>
      </c>
      <c r="D114" s="34">
        <f t="shared" si="69"/>
        <v>0</v>
      </c>
      <c r="E114" s="34">
        <f t="shared" si="69"/>
        <v>0</v>
      </c>
      <c r="F114" s="34">
        <f t="shared" si="69"/>
        <v>0</v>
      </c>
      <c r="G114" s="34">
        <f t="shared" si="69"/>
        <v>0</v>
      </c>
      <c r="H114" s="34">
        <f t="shared" si="69"/>
        <v>0</v>
      </c>
      <c r="I114" s="34">
        <f t="shared" si="69"/>
        <v>0</v>
      </c>
      <c r="J114" s="34">
        <f t="shared" si="69"/>
        <v>0</v>
      </c>
      <c r="K114" s="36">
        <f t="shared" si="69"/>
        <v>0</v>
      </c>
    </row>
    <row r="115" spans="1:11" ht="36">
      <c r="A115" s="156" t="s">
        <v>222</v>
      </c>
      <c r="B115" s="27" t="s">
        <v>223</v>
      </c>
      <c r="C115" s="28">
        <f>C116</f>
        <v>0</v>
      </c>
      <c r="D115" s="28">
        <f>D116</f>
        <v>0</v>
      </c>
      <c r="E115" s="28">
        <f t="shared" ref="E115:K115" si="70">E116</f>
        <v>800000</v>
      </c>
      <c r="F115" s="28">
        <f t="shared" si="70"/>
        <v>1123000</v>
      </c>
      <c r="G115" s="28">
        <f t="shared" si="70"/>
        <v>833965</v>
      </c>
      <c r="H115" s="28">
        <f t="shared" si="70"/>
        <v>833965</v>
      </c>
      <c r="I115" s="28">
        <f t="shared" si="70"/>
        <v>833965</v>
      </c>
      <c r="J115" s="28">
        <f t="shared" si="70"/>
        <v>0</v>
      </c>
      <c r="K115" s="29">
        <f t="shared" si="70"/>
        <v>833965</v>
      </c>
    </row>
    <row r="116" spans="1:11" ht="24">
      <c r="A116" s="159" t="s">
        <v>224</v>
      </c>
      <c r="B116" s="30" t="s">
        <v>225</v>
      </c>
      <c r="C116" s="31">
        <f>C117+C118+C119</f>
        <v>0</v>
      </c>
      <c r="D116" s="31">
        <f>D117+D118+D119</f>
        <v>0</v>
      </c>
      <c r="E116" s="31">
        <f t="shared" ref="E116:K116" si="71">E117+E118+E119</f>
        <v>800000</v>
      </c>
      <c r="F116" s="31">
        <f t="shared" si="71"/>
        <v>1123000</v>
      </c>
      <c r="G116" s="31">
        <f t="shared" si="71"/>
        <v>833965</v>
      </c>
      <c r="H116" s="31">
        <f t="shared" si="71"/>
        <v>833965</v>
      </c>
      <c r="I116" s="31">
        <f t="shared" si="71"/>
        <v>833965</v>
      </c>
      <c r="J116" s="31">
        <f t="shared" si="71"/>
        <v>0</v>
      </c>
      <c r="K116" s="32">
        <f t="shared" si="71"/>
        <v>833965</v>
      </c>
    </row>
    <row r="117" spans="1:11" ht="24" hidden="1">
      <c r="A117" s="158" t="s">
        <v>226</v>
      </c>
      <c r="B117" s="44" t="s">
        <v>227</v>
      </c>
      <c r="C117" s="34">
        <f>C243+C364</f>
        <v>0</v>
      </c>
      <c r="D117" s="34">
        <f>D243+D364</f>
        <v>0</v>
      </c>
      <c r="E117" s="34">
        <f t="shared" ref="E117:K117" si="72">E243+E364</f>
        <v>0</v>
      </c>
      <c r="F117" s="34">
        <f t="shared" si="72"/>
        <v>0</v>
      </c>
      <c r="G117" s="34">
        <f t="shared" si="72"/>
        <v>0</v>
      </c>
      <c r="H117" s="34">
        <f t="shared" si="72"/>
        <v>0</v>
      </c>
      <c r="I117" s="34">
        <f t="shared" si="72"/>
        <v>0</v>
      </c>
      <c r="J117" s="34">
        <f t="shared" si="72"/>
        <v>0</v>
      </c>
      <c r="K117" s="36">
        <f t="shared" si="72"/>
        <v>0</v>
      </c>
    </row>
    <row r="118" spans="1:11" ht="15" hidden="1">
      <c r="A118" s="158" t="s">
        <v>228</v>
      </c>
      <c r="B118" s="44" t="s">
        <v>229</v>
      </c>
      <c r="C118" s="34">
        <f>C244+C365</f>
        <v>0</v>
      </c>
      <c r="D118" s="34">
        <f t="shared" ref="D118:K119" si="73">D244+D365</f>
        <v>0</v>
      </c>
      <c r="E118" s="34">
        <f t="shared" si="73"/>
        <v>0</v>
      </c>
      <c r="F118" s="34">
        <f t="shared" si="73"/>
        <v>0</v>
      </c>
      <c r="G118" s="34">
        <f t="shared" si="73"/>
        <v>0</v>
      </c>
      <c r="H118" s="34">
        <f t="shared" si="73"/>
        <v>0</v>
      </c>
      <c r="I118" s="34">
        <f t="shared" si="73"/>
        <v>0</v>
      </c>
      <c r="J118" s="34">
        <f t="shared" si="73"/>
        <v>0</v>
      </c>
      <c r="K118" s="36">
        <f t="shared" si="73"/>
        <v>0</v>
      </c>
    </row>
    <row r="119" spans="1:11" ht="15">
      <c r="A119" s="158" t="s">
        <v>230</v>
      </c>
      <c r="B119" s="33" t="s">
        <v>231</v>
      </c>
      <c r="C119" s="34">
        <f>C245+C366</f>
        <v>0</v>
      </c>
      <c r="D119" s="34">
        <f t="shared" si="73"/>
        <v>0</v>
      </c>
      <c r="E119" s="34">
        <f t="shared" si="73"/>
        <v>800000</v>
      </c>
      <c r="F119" s="34">
        <f t="shared" si="73"/>
        <v>1123000</v>
      </c>
      <c r="G119" s="34">
        <f t="shared" si="73"/>
        <v>833965</v>
      </c>
      <c r="H119" s="34">
        <f t="shared" si="73"/>
        <v>833965</v>
      </c>
      <c r="I119" s="34">
        <f t="shared" si="73"/>
        <v>833965</v>
      </c>
      <c r="J119" s="34">
        <f t="shared" si="73"/>
        <v>0</v>
      </c>
      <c r="K119" s="36">
        <f t="shared" si="73"/>
        <v>833965</v>
      </c>
    </row>
    <row r="120" spans="1:11" ht="24">
      <c r="A120" s="156" t="s">
        <v>232</v>
      </c>
      <c r="B120" s="27" t="s">
        <v>233</v>
      </c>
      <c r="C120" s="28">
        <f>C121+C125+C127</f>
        <v>67291919</v>
      </c>
      <c r="D120" s="28">
        <f>D121+D125+D127</f>
        <v>51925980</v>
      </c>
      <c r="E120" s="28">
        <f t="shared" ref="E120:K120" si="74">E121+E125+E127</f>
        <v>115277216</v>
      </c>
      <c r="F120" s="28">
        <f t="shared" si="74"/>
        <v>102767277</v>
      </c>
      <c r="G120" s="28">
        <f t="shared" si="74"/>
        <v>82045892</v>
      </c>
      <c r="H120" s="28">
        <f t="shared" si="74"/>
        <v>82045892</v>
      </c>
      <c r="I120" s="28">
        <f t="shared" si="74"/>
        <v>82045892</v>
      </c>
      <c r="J120" s="28">
        <f t="shared" si="74"/>
        <v>0</v>
      </c>
      <c r="K120" s="29">
        <f t="shared" si="74"/>
        <v>44297179</v>
      </c>
    </row>
    <row r="121" spans="1:11" ht="24">
      <c r="A121" s="159" t="s">
        <v>234</v>
      </c>
      <c r="B121" s="30" t="s">
        <v>235</v>
      </c>
      <c r="C121" s="31">
        <f>C122+C123+C124</f>
        <v>62257739</v>
      </c>
      <c r="D121" s="31">
        <f>D122+D123+D124</f>
        <v>47226800</v>
      </c>
      <c r="E121" s="31">
        <f t="shared" ref="E121:K121" si="75">E122+E123+E124</f>
        <v>110243036</v>
      </c>
      <c r="F121" s="31">
        <f t="shared" si="75"/>
        <v>98068097</v>
      </c>
      <c r="G121" s="53">
        <f t="shared" si="75"/>
        <v>78919706</v>
      </c>
      <c r="H121" s="53">
        <f t="shared" si="75"/>
        <v>78919706</v>
      </c>
      <c r="I121" s="31">
        <f t="shared" si="75"/>
        <v>78919706</v>
      </c>
      <c r="J121" s="31">
        <f t="shared" si="75"/>
        <v>0</v>
      </c>
      <c r="K121" s="32">
        <f t="shared" si="75"/>
        <v>35363449</v>
      </c>
    </row>
    <row r="122" spans="1:11" ht="15">
      <c r="A122" s="158" t="s">
        <v>236</v>
      </c>
      <c r="B122" s="33" t="s">
        <v>237</v>
      </c>
      <c r="C122" s="34">
        <f>C248+C369</f>
        <v>32264500</v>
      </c>
      <c r="D122" s="34">
        <f>D248+D369</f>
        <v>12715000</v>
      </c>
      <c r="E122" s="34">
        <f t="shared" ref="E122:K122" si="76">E248+E369</f>
        <v>32264500</v>
      </c>
      <c r="F122" s="34">
        <f t="shared" si="76"/>
        <v>12715000</v>
      </c>
      <c r="G122" s="34">
        <f t="shared" si="76"/>
        <v>6368582</v>
      </c>
      <c r="H122" s="34">
        <f t="shared" si="76"/>
        <v>6368582</v>
      </c>
      <c r="I122" s="34">
        <f t="shared" si="76"/>
        <v>6368582</v>
      </c>
      <c r="J122" s="34">
        <f t="shared" si="76"/>
        <v>0</v>
      </c>
      <c r="K122" s="36">
        <f t="shared" si="76"/>
        <v>0</v>
      </c>
    </row>
    <row r="123" spans="1:11" ht="15">
      <c r="A123" s="158" t="s">
        <v>238</v>
      </c>
      <c r="B123" s="33" t="s">
        <v>239</v>
      </c>
      <c r="C123" s="34">
        <f>C249+C370</f>
        <v>25683200</v>
      </c>
      <c r="D123" s="34">
        <f t="shared" ref="D123:K124" si="77">D249+D370</f>
        <v>29167800</v>
      </c>
      <c r="E123" s="34">
        <f t="shared" si="77"/>
        <v>40216497</v>
      </c>
      <c r="F123" s="34">
        <f t="shared" si="77"/>
        <v>46557097</v>
      </c>
      <c r="G123" s="34">
        <f t="shared" si="77"/>
        <v>42102163</v>
      </c>
      <c r="H123" s="34">
        <f t="shared" si="77"/>
        <v>42102163</v>
      </c>
      <c r="I123" s="34">
        <f t="shared" si="77"/>
        <v>42102163</v>
      </c>
      <c r="J123" s="34">
        <f t="shared" si="77"/>
        <v>0</v>
      </c>
      <c r="K123" s="36">
        <f t="shared" si="77"/>
        <v>17806315</v>
      </c>
    </row>
    <row r="124" spans="1:11" ht="15">
      <c r="A124" s="158" t="s">
        <v>240</v>
      </c>
      <c r="B124" s="33" t="s">
        <v>241</v>
      </c>
      <c r="C124" s="34">
        <f>C250+C371</f>
        <v>4310039</v>
      </c>
      <c r="D124" s="34">
        <f t="shared" si="77"/>
        <v>5344000</v>
      </c>
      <c r="E124" s="34">
        <f t="shared" si="77"/>
        <v>37762039</v>
      </c>
      <c r="F124" s="34">
        <f t="shared" si="77"/>
        <v>38796000</v>
      </c>
      <c r="G124" s="34">
        <f t="shared" si="77"/>
        <v>30448961</v>
      </c>
      <c r="H124" s="34">
        <f t="shared" si="77"/>
        <v>30448961</v>
      </c>
      <c r="I124" s="34">
        <f t="shared" si="77"/>
        <v>30448961</v>
      </c>
      <c r="J124" s="34">
        <f t="shared" si="77"/>
        <v>0</v>
      </c>
      <c r="K124" s="36">
        <f t="shared" si="77"/>
        <v>17557134</v>
      </c>
    </row>
    <row r="125" spans="1:11" ht="15">
      <c r="A125" s="159" t="s">
        <v>242</v>
      </c>
      <c r="B125" s="30" t="s">
        <v>243</v>
      </c>
      <c r="C125" s="31">
        <f>C126</f>
        <v>0</v>
      </c>
      <c r="D125" s="31">
        <f>D126</f>
        <v>0</v>
      </c>
      <c r="E125" s="31">
        <f t="shared" ref="E125:K125" si="78">E126</f>
        <v>0</v>
      </c>
      <c r="F125" s="31">
        <f t="shared" si="78"/>
        <v>0</v>
      </c>
      <c r="G125" s="31">
        <f t="shared" si="78"/>
        <v>0</v>
      </c>
      <c r="H125" s="31">
        <f t="shared" si="78"/>
        <v>0</v>
      </c>
      <c r="I125" s="31">
        <f t="shared" si="78"/>
        <v>0</v>
      </c>
      <c r="J125" s="31">
        <f t="shared" si="78"/>
        <v>0</v>
      </c>
      <c r="K125" s="32">
        <f t="shared" si="78"/>
        <v>0</v>
      </c>
    </row>
    <row r="126" spans="1:11" ht="15" hidden="1">
      <c r="A126" s="158" t="s">
        <v>244</v>
      </c>
      <c r="B126" s="33" t="s">
        <v>245</v>
      </c>
      <c r="C126" s="34">
        <f>C252+C373</f>
        <v>0</v>
      </c>
      <c r="D126" s="34">
        <f>D252+D373</f>
        <v>0</v>
      </c>
      <c r="E126" s="34">
        <f t="shared" ref="E126:K127" si="79">E252+E373</f>
        <v>0</v>
      </c>
      <c r="F126" s="34">
        <f t="shared" si="79"/>
        <v>0</v>
      </c>
      <c r="G126" s="34">
        <f t="shared" si="79"/>
        <v>0</v>
      </c>
      <c r="H126" s="34">
        <f t="shared" si="79"/>
        <v>0</v>
      </c>
      <c r="I126" s="34">
        <f t="shared" si="79"/>
        <v>0</v>
      </c>
      <c r="J126" s="34">
        <f t="shared" si="79"/>
        <v>0</v>
      </c>
      <c r="K126" s="36">
        <f t="shared" si="79"/>
        <v>0</v>
      </c>
    </row>
    <row r="127" spans="1:11" ht="15.75" thickBot="1">
      <c r="A127" s="158" t="s">
        <v>246</v>
      </c>
      <c r="B127" s="33" t="s">
        <v>247</v>
      </c>
      <c r="C127" s="34">
        <f>C253+C374</f>
        <v>5034180</v>
      </c>
      <c r="D127" s="34">
        <f>D253+D374</f>
        <v>4699180</v>
      </c>
      <c r="E127" s="34">
        <f t="shared" si="79"/>
        <v>5034180</v>
      </c>
      <c r="F127" s="34">
        <f t="shared" si="79"/>
        <v>4699180</v>
      </c>
      <c r="G127" s="34">
        <f t="shared" si="79"/>
        <v>3126186</v>
      </c>
      <c r="H127" s="34">
        <f t="shared" si="79"/>
        <v>3126186</v>
      </c>
      <c r="I127" s="34">
        <f>I253+I374</f>
        <v>3126186</v>
      </c>
      <c r="J127" s="34">
        <f t="shared" si="79"/>
        <v>0</v>
      </c>
      <c r="K127" s="36">
        <f t="shared" si="79"/>
        <v>8933730</v>
      </c>
    </row>
    <row r="128" spans="1:11" ht="36" hidden="1">
      <c r="A128" s="156" t="s">
        <v>248</v>
      </c>
      <c r="B128" s="27" t="s">
        <v>249</v>
      </c>
      <c r="C128" s="27"/>
      <c r="D128" s="28">
        <f>D129+D130+D131+D132+D133</f>
        <v>0</v>
      </c>
      <c r="E128" s="28">
        <f t="shared" ref="E128:K128" si="80">E129+E130+E131+E132+E133</f>
        <v>0</v>
      </c>
      <c r="F128" s="28">
        <f t="shared" si="80"/>
        <v>0</v>
      </c>
      <c r="G128" s="28">
        <f t="shared" si="80"/>
        <v>0</v>
      </c>
      <c r="H128" s="28">
        <f t="shared" si="80"/>
        <v>0</v>
      </c>
      <c r="I128" s="28">
        <f t="shared" si="80"/>
        <v>0</v>
      </c>
      <c r="J128" s="28">
        <f t="shared" si="80"/>
        <v>0</v>
      </c>
      <c r="K128" s="29">
        <f t="shared" si="80"/>
        <v>0</v>
      </c>
    </row>
    <row r="129" spans="1:11" ht="15" hidden="1">
      <c r="A129" s="158" t="s">
        <v>250</v>
      </c>
      <c r="B129" s="33" t="s">
        <v>251</v>
      </c>
      <c r="C129" s="33"/>
      <c r="D129" s="34">
        <f t="shared" ref="D129:I133" si="81">D255+D376</f>
        <v>0</v>
      </c>
      <c r="E129" s="34">
        <f t="shared" si="81"/>
        <v>0</v>
      </c>
      <c r="F129" s="34">
        <f t="shared" si="81"/>
        <v>0</v>
      </c>
      <c r="G129" s="34">
        <f t="shared" si="81"/>
        <v>0</v>
      </c>
      <c r="H129" s="34">
        <f t="shared" si="81"/>
        <v>0</v>
      </c>
      <c r="I129" s="34">
        <f t="shared" si="81"/>
        <v>0</v>
      </c>
      <c r="J129" s="34"/>
      <c r="K129" s="36">
        <f>K255+K376</f>
        <v>0</v>
      </c>
    </row>
    <row r="130" spans="1:11" ht="15" hidden="1">
      <c r="A130" s="158" t="s">
        <v>252</v>
      </c>
      <c r="B130" s="33" t="s">
        <v>253</v>
      </c>
      <c r="C130" s="33"/>
      <c r="D130" s="34">
        <f t="shared" si="81"/>
        <v>0</v>
      </c>
      <c r="E130" s="34">
        <f t="shared" si="81"/>
        <v>0</v>
      </c>
      <c r="F130" s="34">
        <f t="shared" si="81"/>
        <v>0</v>
      </c>
      <c r="G130" s="34">
        <f t="shared" si="81"/>
        <v>0</v>
      </c>
      <c r="H130" s="34">
        <f t="shared" si="81"/>
        <v>0</v>
      </c>
      <c r="I130" s="34">
        <f t="shared" si="81"/>
        <v>0</v>
      </c>
      <c r="J130" s="34"/>
      <c r="K130" s="36">
        <f>K256+K377</f>
        <v>0</v>
      </c>
    </row>
    <row r="131" spans="1:11" ht="15" hidden="1">
      <c r="A131" s="158" t="s">
        <v>254</v>
      </c>
      <c r="B131" s="33" t="s">
        <v>255</v>
      </c>
      <c r="C131" s="33"/>
      <c r="D131" s="34">
        <f t="shared" si="81"/>
        <v>0</v>
      </c>
      <c r="E131" s="34">
        <f t="shared" si="81"/>
        <v>0</v>
      </c>
      <c r="F131" s="34">
        <f t="shared" si="81"/>
        <v>0</v>
      </c>
      <c r="G131" s="34">
        <f t="shared" si="81"/>
        <v>0</v>
      </c>
      <c r="H131" s="34">
        <f t="shared" si="81"/>
        <v>0</v>
      </c>
      <c r="I131" s="34">
        <f t="shared" si="81"/>
        <v>0</v>
      </c>
      <c r="J131" s="34"/>
      <c r="K131" s="36">
        <f>K257+K378</f>
        <v>0</v>
      </c>
    </row>
    <row r="132" spans="1:11" ht="15" hidden="1">
      <c r="A132" s="158" t="s">
        <v>256</v>
      </c>
      <c r="B132" s="33" t="s">
        <v>257</v>
      </c>
      <c r="C132" s="33"/>
      <c r="D132" s="34">
        <f t="shared" si="81"/>
        <v>0</v>
      </c>
      <c r="E132" s="34">
        <f t="shared" si="81"/>
        <v>0</v>
      </c>
      <c r="F132" s="34">
        <f t="shared" si="81"/>
        <v>0</v>
      </c>
      <c r="G132" s="34">
        <f t="shared" si="81"/>
        <v>0</v>
      </c>
      <c r="H132" s="34">
        <f t="shared" si="81"/>
        <v>0</v>
      </c>
      <c r="I132" s="34">
        <f t="shared" si="81"/>
        <v>0</v>
      </c>
      <c r="J132" s="34"/>
      <c r="K132" s="36">
        <f>K258+K379</f>
        <v>0</v>
      </c>
    </row>
    <row r="133" spans="1:11" ht="15" hidden="1">
      <c r="A133" s="158" t="s">
        <v>258</v>
      </c>
      <c r="B133" s="33" t="s">
        <v>259</v>
      </c>
      <c r="C133" s="33"/>
      <c r="D133" s="34">
        <f t="shared" si="81"/>
        <v>0</v>
      </c>
      <c r="E133" s="34">
        <f t="shared" si="81"/>
        <v>0</v>
      </c>
      <c r="F133" s="34">
        <f t="shared" si="81"/>
        <v>0</v>
      </c>
      <c r="G133" s="34">
        <f t="shared" si="81"/>
        <v>0</v>
      </c>
      <c r="H133" s="34">
        <f t="shared" si="81"/>
        <v>0</v>
      </c>
      <c r="I133" s="34">
        <f t="shared" si="81"/>
        <v>0</v>
      </c>
      <c r="J133" s="34"/>
      <c r="K133" s="36">
        <f>K259+K380</f>
        <v>0</v>
      </c>
    </row>
    <row r="134" spans="1:11" ht="24" hidden="1">
      <c r="A134" s="155" t="s">
        <v>260</v>
      </c>
      <c r="B134" s="24" t="s">
        <v>261</v>
      </c>
      <c r="C134" s="24"/>
      <c r="D134" s="54"/>
      <c r="E134" s="55"/>
      <c r="F134" s="56"/>
      <c r="G134" s="57"/>
      <c r="H134" s="58"/>
      <c r="I134" s="57"/>
      <c r="J134" s="59"/>
      <c r="K134" s="60"/>
    </row>
    <row r="135" spans="1:11" ht="15" hidden="1">
      <c r="A135" s="161" t="s">
        <v>262</v>
      </c>
      <c r="B135" s="61" t="s">
        <v>263</v>
      </c>
      <c r="C135" s="61"/>
      <c r="D135" s="62"/>
      <c r="E135" s="63"/>
      <c r="F135" s="64"/>
      <c r="G135" s="42"/>
      <c r="H135" s="65"/>
      <c r="I135" s="41"/>
      <c r="J135" s="42"/>
      <c r="K135" s="43"/>
    </row>
    <row r="136" spans="1:11" ht="15.75" hidden="1" thickBot="1">
      <c r="A136" s="162" t="s">
        <v>323</v>
      </c>
      <c r="B136" s="61" t="s">
        <v>264</v>
      </c>
      <c r="C136" s="61"/>
      <c r="D136" s="62"/>
      <c r="E136" s="63"/>
      <c r="F136" s="64"/>
      <c r="G136" s="42"/>
      <c r="H136" s="65"/>
      <c r="I136" s="41"/>
      <c r="J136" s="42"/>
      <c r="K136" s="43"/>
    </row>
    <row r="137" spans="1:11" ht="36.75" thickBot="1">
      <c r="A137" s="163" t="s">
        <v>265</v>
      </c>
      <c r="B137" s="66" t="s">
        <v>13</v>
      </c>
      <c r="C137" s="66"/>
      <c r="D137" s="67">
        <f>D138+D153+D161+D213+D230+D260</f>
        <v>0</v>
      </c>
      <c r="E137" s="67">
        <f t="shared" ref="E137:K137" si="82">E138+E153+E161+E213+E230+E260</f>
        <v>216807941</v>
      </c>
      <c r="F137" s="67">
        <f t="shared" si="82"/>
        <v>227152557</v>
      </c>
      <c r="G137" s="67">
        <f t="shared" si="82"/>
        <v>210176682</v>
      </c>
      <c r="H137" s="67">
        <f t="shared" si="82"/>
        <v>210176682</v>
      </c>
      <c r="I137" s="67">
        <f t="shared" si="82"/>
        <v>210176682</v>
      </c>
      <c r="J137" s="68">
        <f t="shared" si="82"/>
        <v>0</v>
      </c>
      <c r="K137" s="69">
        <f t="shared" si="82"/>
        <v>199753665</v>
      </c>
    </row>
    <row r="138" spans="1:11" ht="24">
      <c r="A138" s="164" t="s">
        <v>266</v>
      </c>
      <c r="B138" s="70" t="s">
        <v>15</v>
      </c>
      <c r="C138" s="70"/>
      <c r="D138" s="71">
        <f>D139+D142+D148+D149</f>
        <v>0</v>
      </c>
      <c r="E138" s="71">
        <f t="shared" ref="E138:K138" si="83">E139+E142+E148+E149</f>
        <v>34471000</v>
      </c>
      <c r="F138" s="71">
        <f t="shared" si="83"/>
        <v>34652000</v>
      </c>
      <c r="G138" s="71">
        <f t="shared" si="83"/>
        <v>32463813</v>
      </c>
      <c r="H138" s="71">
        <f t="shared" si="83"/>
        <v>32463813</v>
      </c>
      <c r="I138" s="71">
        <f t="shared" si="83"/>
        <v>32463813</v>
      </c>
      <c r="J138" s="71">
        <f t="shared" si="83"/>
        <v>0</v>
      </c>
      <c r="K138" s="72">
        <f t="shared" si="83"/>
        <v>32968568</v>
      </c>
    </row>
    <row r="139" spans="1:11" ht="24">
      <c r="A139" s="156" t="s">
        <v>267</v>
      </c>
      <c r="B139" s="27" t="s">
        <v>17</v>
      </c>
      <c r="C139" s="27"/>
      <c r="D139" s="73">
        <f>D140</f>
        <v>0</v>
      </c>
      <c r="E139" s="73">
        <f t="shared" ref="E139:K140" si="84">E140</f>
        <v>29100000</v>
      </c>
      <c r="F139" s="73">
        <f t="shared" si="84"/>
        <v>29250000</v>
      </c>
      <c r="G139" s="73">
        <f t="shared" si="84"/>
        <v>27816294</v>
      </c>
      <c r="H139" s="73">
        <f t="shared" si="84"/>
        <v>27816294</v>
      </c>
      <c r="I139" s="73">
        <f t="shared" si="84"/>
        <v>27816294</v>
      </c>
      <c r="J139" s="73">
        <f t="shared" si="84"/>
        <v>0</v>
      </c>
      <c r="K139" s="74">
        <f t="shared" si="84"/>
        <v>28086442</v>
      </c>
    </row>
    <row r="140" spans="1:11" ht="24">
      <c r="A140" s="159" t="s">
        <v>268</v>
      </c>
      <c r="B140" s="30" t="s">
        <v>19</v>
      </c>
      <c r="C140" s="30"/>
      <c r="D140" s="75">
        <f>D141</f>
        <v>0</v>
      </c>
      <c r="E140" s="75">
        <f t="shared" si="84"/>
        <v>29100000</v>
      </c>
      <c r="F140" s="75">
        <f t="shared" si="84"/>
        <v>29250000</v>
      </c>
      <c r="G140" s="75">
        <f t="shared" si="84"/>
        <v>27816294</v>
      </c>
      <c r="H140" s="75">
        <f t="shared" si="84"/>
        <v>27816294</v>
      </c>
      <c r="I140" s="75">
        <f t="shared" si="84"/>
        <v>27816294</v>
      </c>
      <c r="J140" s="75">
        <f t="shared" si="84"/>
        <v>0</v>
      </c>
      <c r="K140" s="76">
        <f t="shared" si="84"/>
        <v>28086442</v>
      </c>
    </row>
    <row r="141" spans="1:11" ht="15">
      <c r="A141" s="158" t="s">
        <v>269</v>
      </c>
      <c r="B141" s="33" t="s">
        <v>21</v>
      </c>
      <c r="C141" s="33"/>
      <c r="D141" s="77"/>
      <c r="E141" s="169">
        <v>29100000</v>
      </c>
      <c r="F141" s="169">
        <v>29250000</v>
      </c>
      <c r="G141" s="169">
        <f>27816293+1</f>
        <v>27816294</v>
      </c>
      <c r="H141" s="169">
        <f>G141</f>
        <v>27816294</v>
      </c>
      <c r="I141" s="169">
        <f>27816293+1</f>
        <v>27816294</v>
      </c>
      <c r="J141" s="170"/>
      <c r="K141" s="171">
        <v>28086442</v>
      </c>
    </row>
    <row r="142" spans="1:11" ht="24">
      <c r="A142" s="156" t="s">
        <v>270</v>
      </c>
      <c r="B142" s="27" t="s">
        <v>23</v>
      </c>
      <c r="C142" s="27"/>
      <c r="D142" s="80">
        <f>D143+D144+D145+D146+D147</f>
        <v>0</v>
      </c>
      <c r="E142" s="80">
        <f t="shared" ref="E142:K142" si="85">E143+E144+E145+E146+E147</f>
        <v>2062000</v>
      </c>
      <c r="F142" s="80">
        <f>F143+F144+F145+F146+F147</f>
        <v>2093000</v>
      </c>
      <c r="G142" s="80">
        <f t="shared" si="85"/>
        <v>2020153</v>
      </c>
      <c r="H142" s="80">
        <f t="shared" si="85"/>
        <v>2020153</v>
      </c>
      <c r="I142" s="80">
        <f t="shared" si="85"/>
        <v>2020153</v>
      </c>
      <c r="J142" s="80">
        <f t="shared" si="85"/>
        <v>0</v>
      </c>
      <c r="K142" s="81">
        <f t="shared" si="85"/>
        <v>2036839</v>
      </c>
    </row>
    <row r="143" spans="1:11" ht="24">
      <c r="A143" s="158" t="s">
        <v>271</v>
      </c>
      <c r="B143" s="33" t="s">
        <v>25</v>
      </c>
      <c r="C143" s="33"/>
      <c r="D143" s="77"/>
      <c r="E143" s="169">
        <v>10000</v>
      </c>
      <c r="F143" s="169">
        <v>10000</v>
      </c>
      <c r="G143" s="169">
        <v>0</v>
      </c>
      <c r="H143" s="169"/>
      <c r="I143" s="169">
        <f>G143</f>
        <v>0</v>
      </c>
      <c r="J143" s="172">
        <f t="shared" ref="J143:J152" si="86">G143-I143</f>
        <v>0</v>
      </c>
      <c r="K143" s="171">
        <v>0</v>
      </c>
    </row>
    <row r="144" spans="1:11" ht="24" hidden="1">
      <c r="A144" s="158" t="s">
        <v>26</v>
      </c>
      <c r="B144" s="33" t="s">
        <v>27</v>
      </c>
      <c r="C144" s="33"/>
      <c r="D144" s="77"/>
      <c r="E144" s="169"/>
      <c r="F144" s="169"/>
      <c r="G144" s="169"/>
      <c r="H144" s="169"/>
      <c r="I144" s="169"/>
      <c r="J144" s="169">
        <f t="shared" si="86"/>
        <v>0</v>
      </c>
      <c r="K144" s="171"/>
    </row>
    <row r="145" spans="1:11" ht="36" hidden="1">
      <c r="A145" s="158" t="s">
        <v>28</v>
      </c>
      <c r="B145" s="33" t="s">
        <v>29</v>
      </c>
      <c r="C145" s="33"/>
      <c r="D145" s="77"/>
      <c r="E145" s="169"/>
      <c r="F145" s="169"/>
      <c r="G145" s="169"/>
      <c r="H145" s="169"/>
      <c r="I145" s="169"/>
      <c r="J145" s="169">
        <f t="shared" si="86"/>
        <v>0</v>
      </c>
      <c r="K145" s="171"/>
    </row>
    <row r="146" spans="1:11" ht="24">
      <c r="A146" s="158" t="s">
        <v>30</v>
      </c>
      <c r="B146" s="33" t="s">
        <v>31</v>
      </c>
      <c r="C146" s="33"/>
      <c r="D146" s="77"/>
      <c r="E146" s="169">
        <v>2052000</v>
      </c>
      <c r="F146" s="169">
        <v>2033000</v>
      </c>
      <c r="G146" s="169">
        <v>1976353</v>
      </c>
      <c r="H146" s="169">
        <f>G146</f>
        <v>1976353</v>
      </c>
      <c r="I146" s="169">
        <v>1976353</v>
      </c>
      <c r="J146" s="172"/>
      <c r="K146" s="171">
        <v>1993039</v>
      </c>
    </row>
    <row r="147" spans="1:11" ht="15">
      <c r="A147" s="158" t="s">
        <v>32</v>
      </c>
      <c r="B147" s="33" t="s">
        <v>33</v>
      </c>
      <c r="C147" s="33"/>
      <c r="D147" s="77"/>
      <c r="E147" s="169">
        <v>0</v>
      </c>
      <c r="F147" s="169">
        <v>50000</v>
      </c>
      <c r="G147" s="169">
        <v>43800</v>
      </c>
      <c r="H147" s="169">
        <v>43800</v>
      </c>
      <c r="I147" s="169">
        <v>43800</v>
      </c>
      <c r="J147" s="169">
        <f t="shared" si="86"/>
        <v>0</v>
      </c>
      <c r="K147" s="171">
        <v>43800</v>
      </c>
    </row>
    <row r="148" spans="1:11" ht="24">
      <c r="A148" s="156" t="s">
        <v>34</v>
      </c>
      <c r="B148" s="27" t="s">
        <v>35</v>
      </c>
      <c r="C148" s="27"/>
      <c r="D148" s="85"/>
      <c r="E148" s="86">
        <v>3309000</v>
      </c>
      <c r="F148" s="86">
        <v>3309000</v>
      </c>
      <c r="G148" s="86">
        <v>2627366</v>
      </c>
      <c r="H148" s="86">
        <f>G148</f>
        <v>2627366</v>
      </c>
      <c r="I148" s="86">
        <v>2627366</v>
      </c>
      <c r="J148" s="86">
        <f t="shared" si="86"/>
        <v>0</v>
      </c>
      <c r="K148" s="87">
        <v>2845287</v>
      </c>
    </row>
    <row r="149" spans="1:11" ht="36" hidden="1">
      <c r="A149" s="156" t="s">
        <v>36</v>
      </c>
      <c r="B149" s="27" t="s">
        <v>37</v>
      </c>
      <c r="C149" s="27"/>
      <c r="D149" s="73">
        <f>D150+D151+D152</f>
        <v>0</v>
      </c>
      <c r="E149" s="73">
        <f t="shared" ref="E149:K149" si="87">E150+E151+E152</f>
        <v>0</v>
      </c>
      <c r="F149" s="73">
        <f t="shared" si="87"/>
        <v>0</v>
      </c>
      <c r="G149" s="73">
        <f t="shared" si="87"/>
        <v>0</v>
      </c>
      <c r="H149" s="73">
        <f t="shared" si="87"/>
        <v>0</v>
      </c>
      <c r="I149" s="73">
        <f t="shared" si="87"/>
        <v>0</v>
      </c>
      <c r="J149" s="73">
        <f t="shared" si="86"/>
        <v>0</v>
      </c>
      <c r="K149" s="74">
        <f t="shared" si="87"/>
        <v>0</v>
      </c>
    </row>
    <row r="150" spans="1:11" ht="36" hidden="1">
      <c r="A150" s="158" t="s">
        <v>40</v>
      </c>
      <c r="B150" s="33" t="s">
        <v>39</v>
      </c>
      <c r="C150" s="33"/>
      <c r="D150" s="77"/>
      <c r="E150" s="40"/>
      <c r="F150" s="40"/>
      <c r="G150" s="40"/>
      <c r="H150" s="40"/>
      <c r="I150" s="40"/>
      <c r="J150" s="82">
        <f t="shared" si="86"/>
        <v>0</v>
      </c>
      <c r="K150" s="83"/>
    </row>
    <row r="151" spans="1:11" ht="36" hidden="1">
      <c r="A151" s="158" t="s">
        <v>41</v>
      </c>
      <c r="B151" s="33" t="s">
        <v>42</v>
      </c>
      <c r="C151" s="33"/>
      <c r="D151" s="77"/>
      <c r="E151" s="40"/>
      <c r="F151" s="40"/>
      <c r="G151" s="40"/>
      <c r="H151" s="77"/>
      <c r="I151" s="40"/>
      <c r="J151" s="82">
        <f t="shared" si="86"/>
        <v>0</v>
      </c>
      <c r="K151" s="83"/>
    </row>
    <row r="152" spans="1:11" ht="36" hidden="1">
      <c r="A152" s="158" t="s">
        <v>43</v>
      </c>
      <c r="B152" s="44" t="s">
        <v>44</v>
      </c>
      <c r="C152" s="44"/>
      <c r="D152" s="77"/>
      <c r="E152" s="40"/>
      <c r="F152" s="40"/>
      <c r="G152" s="40"/>
      <c r="H152" s="77"/>
      <c r="I152" s="40"/>
      <c r="J152" s="82">
        <f t="shared" si="86"/>
        <v>0</v>
      </c>
      <c r="K152" s="83"/>
    </row>
    <row r="153" spans="1:11" ht="24">
      <c r="A153" s="155" t="s">
        <v>45</v>
      </c>
      <c r="B153" s="24" t="s">
        <v>46</v>
      </c>
      <c r="C153" s="24"/>
      <c r="D153" s="88">
        <f>D154+D156</f>
        <v>0</v>
      </c>
      <c r="E153" s="88">
        <f t="shared" ref="E153:K153" si="88">E154+E156</f>
        <v>9523000</v>
      </c>
      <c r="F153" s="88">
        <f t="shared" si="88"/>
        <v>9523000</v>
      </c>
      <c r="G153" s="88">
        <f t="shared" si="88"/>
        <v>9000409</v>
      </c>
      <c r="H153" s="88">
        <f t="shared" si="88"/>
        <v>9000409</v>
      </c>
      <c r="I153" s="88">
        <f t="shared" si="88"/>
        <v>9000409</v>
      </c>
      <c r="J153" s="88">
        <f t="shared" si="88"/>
        <v>0</v>
      </c>
      <c r="K153" s="89">
        <f t="shared" si="88"/>
        <v>8886631</v>
      </c>
    </row>
    <row r="154" spans="1:11" ht="15.75" hidden="1">
      <c r="A154" s="156" t="s">
        <v>47</v>
      </c>
      <c r="B154" s="27" t="s">
        <v>48</v>
      </c>
      <c r="C154" s="27"/>
      <c r="D154" s="73">
        <f>D155</f>
        <v>0</v>
      </c>
      <c r="E154" s="73">
        <f t="shared" ref="E154:K154" si="89">E155</f>
        <v>0</v>
      </c>
      <c r="F154" s="73">
        <f t="shared" si="89"/>
        <v>0</v>
      </c>
      <c r="G154" s="73">
        <f t="shared" si="89"/>
        <v>0</v>
      </c>
      <c r="H154" s="73">
        <f t="shared" si="89"/>
        <v>0</v>
      </c>
      <c r="I154" s="73">
        <f t="shared" si="89"/>
        <v>0</v>
      </c>
      <c r="J154" s="73">
        <f t="shared" si="89"/>
        <v>0</v>
      </c>
      <c r="K154" s="74">
        <f t="shared" si="89"/>
        <v>0</v>
      </c>
    </row>
    <row r="155" spans="1:11" ht="15" hidden="1">
      <c r="A155" s="158" t="s">
        <v>272</v>
      </c>
      <c r="B155" s="33" t="s">
        <v>50</v>
      </c>
      <c r="C155" s="33"/>
      <c r="D155" s="77"/>
      <c r="E155" s="40"/>
      <c r="F155" s="40"/>
      <c r="G155" s="40"/>
      <c r="H155" s="40"/>
      <c r="I155" s="40"/>
      <c r="J155" s="82">
        <f>G155-I155</f>
        <v>0</v>
      </c>
      <c r="K155" s="83"/>
    </row>
    <row r="156" spans="1:11" ht="24">
      <c r="A156" s="156" t="s">
        <v>273</v>
      </c>
      <c r="B156" s="27" t="s">
        <v>52</v>
      </c>
      <c r="C156" s="27"/>
      <c r="D156" s="73">
        <f>D157+D159+D160</f>
        <v>0</v>
      </c>
      <c r="E156" s="73">
        <f t="shared" ref="E156:K156" si="90">E157+E159+E160</f>
        <v>9523000</v>
      </c>
      <c r="F156" s="73">
        <f t="shared" si="90"/>
        <v>9523000</v>
      </c>
      <c r="G156" s="73">
        <f t="shared" si="90"/>
        <v>9000409</v>
      </c>
      <c r="H156" s="73">
        <f t="shared" si="90"/>
        <v>9000409</v>
      </c>
      <c r="I156" s="73">
        <f t="shared" si="90"/>
        <v>9000409</v>
      </c>
      <c r="J156" s="73">
        <f>J157+J159+J160</f>
        <v>0</v>
      </c>
      <c r="K156" s="74">
        <f t="shared" si="90"/>
        <v>8886631</v>
      </c>
    </row>
    <row r="157" spans="1:11" ht="15">
      <c r="A157" s="159" t="s">
        <v>53</v>
      </c>
      <c r="B157" s="30" t="s">
        <v>54</v>
      </c>
      <c r="C157" s="30"/>
      <c r="D157" s="75">
        <f>D158</f>
        <v>0</v>
      </c>
      <c r="E157" s="75">
        <f t="shared" ref="E157:K157" si="91">E158</f>
        <v>9460000</v>
      </c>
      <c r="F157" s="75">
        <f t="shared" si="91"/>
        <v>9460000</v>
      </c>
      <c r="G157" s="75">
        <f t="shared" si="91"/>
        <v>8958969</v>
      </c>
      <c r="H157" s="75">
        <f t="shared" si="91"/>
        <v>8958969</v>
      </c>
      <c r="I157" s="75">
        <f t="shared" si="91"/>
        <v>8958969</v>
      </c>
      <c r="J157" s="75">
        <f t="shared" si="91"/>
        <v>0</v>
      </c>
      <c r="K157" s="76">
        <f t="shared" si="91"/>
        <v>8844588</v>
      </c>
    </row>
    <row r="158" spans="1:11" ht="15">
      <c r="A158" s="158" t="s">
        <v>55</v>
      </c>
      <c r="B158" s="33" t="s">
        <v>56</v>
      </c>
      <c r="C158" s="33"/>
      <c r="D158" s="77"/>
      <c r="E158" s="78">
        <v>9460000</v>
      </c>
      <c r="F158" s="78">
        <v>9460000</v>
      </c>
      <c r="G158" s="78">
        <f>8992196-33227</f>
        <v>8958969</v>
      </c>
      <c r="H158" s="78">
        <f>G158</f>
        <v>8958969</v>
      </c>
      <c r="I158" s="78">
        <v>8958969</v>
      </c>
      <c r="J158" s="84">
        <f>G158-I158</f>
        <v>0</v>
      </c>
      <c r="K158" s="79">
        <v>8844588</v>
      </c>
    </row>
    <row r="159" spans="1:11" ht="24">
      <c r="A159" s="158" t="s">
        <v>57</v>
      </c>
      <c r="B159" s="33" t="s">
        <v>58</v>
      </c>
      <c r="C159" s="33"/>
      <c r="D159" s="77"/>
      <c r="E159" s="78">
        <v>63000</v>
      </c>
      <c r="F159" s="78">
        <v>63000</v>
      </c>
      <c r="G159" s="78">
        <v>41440</v>
      </c>
      <c r="H159" s="78">
        <f>G159</f>
        <v>41440</v>
      </c>
      <c r="I159" s="78">
        <v>41440</v>
      </c>
      <c r="J159" s="84">
        <f>G159-I159</f>
        <v>0</v>
      </c>
      <c r="K159" s="79">
        <v>42043</v>
      </c>
    </row>
    <row r="160" spans="1:11" ht="24" hidden="1">
      <c r="A160" s="158" t="s">
        <v>59</v>
      </c>
      <c r="B160" s="33" t="s">
        <v>60</v>
      </c>
      <c r="C160" s="33"/>
      <c r="D160" s="77"/>
      <c r="E160" s="82"/>
      <c r="F160" s="82"/>
      <c r="G160" s="82"/>
      <c r="H160" s="82"/>
      <c r="I160" s="82"/>
      <c r="J160" s="82">
        <f>G160-I160</f>
        <v>0</v>
      </c>
      <c r="K160" s="90"/>
    </row>
    <row r="161" spans="1:11" ht="36">
      <c r="A161" s="155" t="s">
        <v>61</v>
      </c>
      <c r="B161" s="24" t="s">
        <v>62</v>
      </c>
      <c r="C161" s="24"/>
      <c r="D161" s="88">
        <f t="shared" ref="D161:K161" si="92">D162+D177+D184+D201</f>
        <v>0</v>
      </c>
      <c r="E161" s="88">
        <f t="shared" si="92"/>
        <v>99844500</v>
      </c>
      <c r="F161" s="88">
        <f t="shared" si="92"/>
        <v>97613111</v>
      </c>
      <c r="G161" s="88">
        <f t="shared" si="92"/>
        <v>95816005</v>
      </c>
      <c r="H161" s="88">
        <f t="shared" si="92"/>
        <v>95816005</v>
      </c>
      <c r="I161" s="88">
        <f t="shared" si="92"/>
        <v>95816005</v>
      </c>
      <c r="J161" s="88">
        <f t="shared" si="92"/>
        <v>0</v>
      </c>
      <c r="K161" s="89">
        <f t="shared" si="92"/>
        <v>94683308</v>
      </c>
    </row>
    <row r="162" spans="1:11" ht="36">
      <c r="A162" s="156" t="s">
        <v>63</v>
      </c>
      <c r="B162" s="27" t="s">
        <v>64</v>
      </c>
      <c r="C162" s="27"/>
      <c r="D162" s="73">
        <f>D163+D166+D170+D171+D173+D176</f>
        <v>0</v>
      </c>
      <c r="E162" s="73">
        <f>E163+E166+E170+E171+E173+E176</f>
        <v>19551500</v>
      </c>
      <c r="F162" s="73">
        <f t="shared" ref="F162:K162" si="93">F163+F166+F170+F171+F173+F176</f>
        <v>22116762</v>
      </c>
      <c r="G162" s="73">
        <f t="shared" si="93"/>
        <v>21321978</v>
      </c>
      <c r="H162" s="73">
        <f t="shared" si="93"/>
        <v>21321978</v>
      </c>
      <c r="I162" s="73">
        <f t="shared" si="93"/>
        <v>21321978</v>
      </c>
      <c r="J162" s="73">
        <f>J163+J166+J170+J171+J173+J176</f>
        <v>0</v>
      </c>
      <c r="K162" s="74">
        <f t="shared" si="93"/>
        <v>20130543</v>
      </c>
    </row>
    <row r="163" spans="1:11" ht="24">
      <c r="A163" s="159" t="s">
        <v>274</v>
      </c>
      <c r="B163" s="30" t="s">
        <v>66</v>
      </c>
      <c r="C163" s="30"/>
      <c r="D163" s="75">
        <f>D164+D165</f>
        <v>0</v>
      </c>
      <c r="E163" s="91">
        <f t="shared" ref="E163:K163" si="94">E164+E165</f>
        <v>3521242</v>
      </c>
      <c r="F163" s="91">
        <f t="shared" si="94"/>
        <v>3853083</v>
      </c>
      <c r="G163" s="91">
        <f t="shared" si="94"/>
        <v>3595164</v>
      </c>
      <c r="H163" s="91">
        <f t="shared" si="94"/>
        <v>3595164</v>
      </c>
      <c r="I163" s="91">
        <f t="shared" si="94"/>
        <v>3595164</v>
      </c>
      <c r="J163" s="91">
        <f>J164+J165</f>
        <v>0</v>
      </c>
      <c r="K163" s="92">
        <f t="shared" si="94"/>
        <v>3308721</v>
      </c>
    </row>
    <row r="164" spans="1:11" ht="25.5" customHeight="1">
      <c r="A164" s="158" t="s">
        <v>67</v>
      </c>
      <c r="B164" s="33" t="s">
        <v>68</v>
      </c>
      <c r="C164" s="33"/>
      <c r="D164" s="77"/>
      <c r="E164" s="169">
        <f>'[1]13+verif'!E164</f>
        <v>3015952</v>
      </c>
      <c r="F164" s="169">
        <f>'[1]13+verif'!F164</f>
        <v>3255524</v>
      </c>
      <c r="G164" s="169">
        <f>'[1]13+verif'!G164</f>
        <v>3056135</v>
      </c>
      <c r="H164" s="169">
        <f>'[1]13+verif'!H164</f>
        <v>3056135</v>
      </c>
      <c r="I164" s="169">
        <f>'[1]13+verif'!I164</f>
        <v>3056135</v>
      </c>
      <c r="J164" s="169">
        <f>'[1]13+verif'!J164</f>
        <v>0</v>
      </c>
      <c r="K164" s="169">
        <f>'[1]13+verif'!K164</f>
        <v>2833218</v>
      </c>
    </row>
    <row r="165" spans="1:11" ht="15">
      <c r="A165" s="158" t="s">
        <v>69</v>
      </c>
      <c r="B165" s="33" t="s">
        <v>70</v>
      </c>
      <c r="C165" s="33"/>
      <c r="D165" s="77"/>
      <c r="E165" s="169">
        <f>'[1]13+verif'!E165</f>
        <v>505290</v>
      </c>
      <c r="F165" s="169">
        <f>'[1]13+verif'!F165</f>
        <v>597559</v>
      </c>
      <c r="G165" s="169">
        <f>'[1]13+verif'!G165</f>
        <v>539029</v>
      </c>
      <c r="H165" s="169">
        <f>'[1]13+verif'!H165</f>
        <v>539029</v>
      </c>
      <c r="I165" s="169">
        <f>'[1]13+verif'!I165</f>
        <v>539029</v>
      </c>
      <c r="J165" s="169">
        <f>'[1]13+verif'!J165</f>
        <v>0</v>
      </c>
      <c r="K165" s="169">
        <f>'[1]13+verif'!K165</f>
        <v>475503</v>
      </c>
    </row>
    <row r="166" spans="1:11" ht="24">
      <c r="A166" s="159" t="s">
        <v>275</v>
      </c>
      <c r="B166" s="30" t="s">
        <v>72</v>
      </c>
      <c r="C166" s="30"/>
      <c r="D166" s="75">
        <f>D167+D168+D169</f>
        <v>0</v>
      </c>
      <c r="E166" s="93">
        <f>'[1]13+verif'!E166</f>
        <v>16012758</v>
      </c>
      <c r="F166" s="93">
        <f>'[1]13+verif'!F166</f>
        <v>18246179</v>
      </c>
      <c r="G166" s="93">
        <f>'[1]13+verif'!G166</f>
        <v>17718114</v>
      </c>
      <c r="H166" s="93">
        <f>'[1]13+verif'!H166</f>
        <v>17718114</v>
      </c>
      <c r="I166" s="93">
        <f>'[1]13+verif'!I166</f>
        <v>17718114</v>
      </c>
      <c r="J166" s="93">
        <f>'[1]13+verif'!J166</f>
        <v>0</v>
      </c>
      <c r="K166" s="93">
        <f>'[1]13+verif'!K166</f>
        <v>16813122</v>
      </c>
    </row>
    <row r="167" spans="1:11" ht="15">
      <c r="A167" s="158" t="s">
        <v>276</v>
      </c>
      <c r="B167" s="33" t="s">
        <v>74</v>
      </c>
      <c r="C167" s="33"/>
      <c r="D167" s="77"/>
      <c r="E167" s="169">
        <f>'[1]13+verif'!E167</f>
        <v>5259788</v>
      </c>
      <c r="F167" s="169">
        <f>'[1]13+verif'!F167</f>
        <v>5380034</v>
      </c>
      <c r="G167" s="169">
        <f>'[1]13+verif'!G167</f>
        <v>5264182</v>
      </c>
      <c r="H167" s="169">
        <f>'[1]13+verif'!H167</f>
        <v>5264182</v>
      </c>
      <c r="I167" s="169">
        <f>'[1]13+verif'!I167</f>
        <v>5264182</v>
      </c>
      <c r="J167" s="169">
        <f>'[1]13+verif'!J167</f>
        <v>0</v>
      </c>
      <c r="K167" s="169">
        <f>'[1]13+verif'!K167</f>
        <v>4680649</v>
      </c>
    </row>
    <row r="168" spans="1:11" ht="15">
      <c r="A168" s="158" t="s">
        <v>75</v>
      </c>
      <c r="B168" s="33" t="s">
        <v>76</v>
      </c>
      <c r="C168" s="33"/>
      <c r="D168" s="77"/>
      <c r="E168" s="169">
        <f>'[1]13+verif'!E168</f>
        <v>10752970</v>
      </c>
      <c r="F168" s="169">
        <f>'[1]13+verif'!F168</f>
        <v>12866145</v>
      </c>
      <c r="G168" s="169">
        <f>'[1]13+verif'!G168</f>
        <v>12453932</v>
      </c>
      <c r="H168" s="169">
        <f>'[1]13+verif'!H168</f>
        <v>12453932</v>
      </c>
      <c r="I168" s="169">
        <f>'[1]13+verif'!I168</f>
        <v>12453932</v>
      </c>
      <c r="J168" s="169">
        <f>'[1]13+verif'!J168</f>
        <v>0</v>
      </c>
      <c r="K168" s="169">
        <f>'[1]13+verif'!K168</f>
        <v>12132473</v>
      </c>
    </row>
    <row r="169" spans="1:11" ht="15" hidden="1">
      <c r="A169" s="158" t="s">
        <v>77</v>
      </c>
      <c r="B169" s="33" t="s">
        <v>78</v>
      </c>
      <c r="C169" s="33"/>
      <c r="D169" s="77"/>
      <c r="E169" s="78">
        <f>'[1]13+verif'!E169</f>
        <v>0</v>
      </c>
      <c r="F169" s="78">
        <f>'[1]13+verif'!F169</f>
        <v>0</v>
      </c>
      <c r="G169" s="78">
        <f>'[1]13+verif'!G169</f>
        <v>0</v>
      </c>
      <c r="H169" s="78">
        <f>'[1]13+verif'!H169</f>
        <v>0</v>
      </c>
      <c r="I169" s="78">
        <f>'[1]13+verif'!I169</f>
        <v>0</v>
      </c>
      <c r="J169" s="78">
        <f>'[1]13+verif'!J169</f>
        <v>0</v>
      </c>
      <c r="K169" s="78">
        <f>'[1]13+verif'!K169</f>
        <v>0</v>
      </c>
    </row>
    <row r="170" spans="1:11" ht="15" hidden="1">
      <c r="A170" s="158" t="s">
        <v>79</v>
      </c>
      <c r="B170" s="33" t="s">
        <v>80</v>
      </c>
      <c r="C170" s="33"/>
      <c r="D170" s="77"/>
      <c r="E170" s="78">
        <f>'[1]13+verif'!E170</f>
        <v>0</v>
      </c>
      <c r="F170" s="78">
        <f>'[1]13+verif'!F170</f>
        <v>0</v>
      </c>
      <c r="G170" s="78">
        <f>'[1]13+verif'!G170</f>
        <v>0</v>
      </c>
      <c r="H170" s="78">
        <f>'[1]13+verif'!H170</f>
        <v>0</v>
      </c>
      <c r="I170" s="78">
        <f>'[1]13+verif'!I170</f>
        <v>0</v>
      </c>
      <c r="J170" s="78">
        <f>'[1]13+verif'!J170</f>
        <v>0</v>
      </c>
      <c r="K170" s="78">
        <f>'[1]13+verif'!K170</f>
        <v>0</v>
      </c>
    </row>
    <row r="171" spans="1:11" ht="24" hidden="1">
      <c r="A171" s="159" t="s">
        <v>277</v>
      </c>
      <c r="B171" s="30" t="s">
        <v>82</v>
      </c>
      <c r="C171" s="30"/>
      <c r="D171" s="75">
        <f>D172</f>
        <v>0</v>
      </c>
      <c r="E171" s="93">
        <f>'[1]13+verif'!E171</f>
        <v>0</v>
      </c>
      <c r="F171" s="93">
        <f>'[1]13+verif'!F171</f>
        <v>0</v>
      </c>
      <c r="G171" s="93">
        <f>'[1]13+verif'!G171</f>
        <v>0</v>
      </c>
      <c r="H171" s="93">
        <f>'[1]13+verif'!H171</f>
        <v>0</v>
      </c>
      <c r="I171" s="93">
        <f>'[1]13+verif'!I171</f>
        <v>0</v>
      </c>
      <c r="J171" s="93">
        <f>'[1]13+verif'!J171</f>
        <v>0</v>
      </c>
      <c r="K171" s="93">
        <f>'[1]13+verif'!K171</f>
        <v>0</v>
      </c>
    </row>
    <row r="172" spans="1:11" ht="15" hidden="1">
      <c r="A172" s="158" t="s">
        <v>83</v>
      </c>
      <c r="B172" s="33" t="s">
        <v>84</v>
      </c>
      <c r="C172" s="33"/>
      <c r="D172" s="77"/>
      <c r="E172" s="78">
        <f>'[1]13+verif'!E172</f>
        <v>0</v>
      </c>
      <c r="F172" s="78">
        <f>'[1]13+verif'!F172</f>
        <v>0</v>
      </c>
      <c r="G172" s="78">
        <f>'[1]13+verif'!G172</f>
        <v>0</v>
      </c>
      <c r="H172" s="78">
        <f>'[1]13+verif'!H172</f>
        <v>0</v>
      </c>
      <c r="I172" s="78">
        <f>'[1]13+verif'!I172</f>
        <v>0</v>
      </c>
      <c r="J172" s="78">
        <f>'[1]13+verif'!J172</f>
        <v>0</v>
      </c>
      <c r="K172" s="78">
        <f>'[1]13+verif'!K172</f>
        <v>0</v>
      </c>
    </row>
    <row r="173" spans="1:11" ht="24" hidden="1">
      <c r="A173" s="159" t="s">
        <v>278</v>
      </c>
      <c r="B173" s="30" t="s">
        <v>86</v>
      </c>
      <c r="C173" s="30"/>
      <c r="D173" s="75">
        <f>D174+D175</f>
        <v>0</v>
      </c>
      <c r="E173" s="93">
        <f>'[1]13+verif'!E173</f>
        <v>0</v>
      </c>
      <c r="F173" s="93">
        <f>'[1]13+verif'!F173</f>
        <v>0</v>
      </c>
      <c r="G173" s="93">
        <f>'[1]13+verif'!G173</f>
        <v>0</v>
      </c>
      <c r="H173" s="93">
        <f>'[1]13+verif'!H173</f>
        <v>0</v>
      </c>
      <c r="I173" s="93">
        <f>'[1]13+verif'!I173</f>
        <v>0</v>
      </c>
      <c r="J173" s="93">
        <f>'[1]13+verif'!J173</f>
        <v>0</v>
      </c>
      <c r="K173" s="93">
        <f>'[1]13+verif'!K173</f>
        <v>0</v>
      </c>
    </row>
    <row r="174" spans="1:11" ht="15" hidden="1">
      <c r="A174" s="158" t="s">
        <v>87</v>
      </c>
      <c r="B174" s="33" t="s">
        <v>88</v>
      </c>
      <c r="C174" s="33"/>
      <c r="D174" s="94"/>
      <c r="E174" s="78">
        <f>'[1]13+verif'!E174</f>
        <v>0</v>
      </c>
      <c r="F174" s="78">
        <f>'[1]13+verif'!F174</f>
        <v>0</v>
      </c>
      <c r="G174" s="78">
        <f>'[1]13+verif'!G174</f>
        <v>0</v>
      </c>
      <c r="H174" s="78">
        <f>'[1]13+verif'!H174</f>
        <v>0</v>
      </c>
      <c r="I174" s="78">
        <f>'[1]13+verif'!I174</f>
        <v>0</v>
      </c>
      <c r="J174" s="78">
        <f>'[1]13+verif'!J174</f>
        <v>0</v>
      </c>
      <c r="K174" s="78">
        <f>'[1]13+verif'!K174</f>
        <v>0</v>
      </c>
    </row>
    <row r="175" spans="1:11" ht="15" hidden="1">
      <c r="A175" s="158" t="s">
        <v>89</v>
      </c>
      <c r="B175" s="33" t="s">
        <v>90</v>
      </c>
      <c r="C175" s="33"/>
      <c r="D175" s="94"/>
      <c r="E175" s="78">
        <f>'[1]13+verif'!E175</f>
        <v>0</v>
      </c>
      <c r="F175" s="78">
        <f>'[1]13+verif'!F175</f>
        <v>0</v>
      </c>
      <c r="G175" s="78">
        <f>'[1]13+verif'!G175</f>
        <v>0</v>
      </c>
      <c r="H175" s="78">
        <f>'[1]13+verif'!H175</f>
        <v>0</v>
      </c>
      <c r="I175" s="78">
        <f>'[1]13+verif'!I175</f>
        <v>0</v>
      </c>
      <c r="J175" s="78">
        <f>'[1]13+verif'!J175</f>
        <v>0</v>
      </c>
      <c r="K175" s="78">
        <f>'[1]13+verif'!K175</f>
        <v>0</v>
      </c>
    </row>
    <row r="176" spans="1:11" ht="15">
      <c r="A176" s="158" t="s">
        <v>91</v>
      </c>
      <c r="B176" s="33" t="s">
        <v>92</v>
      </c>
      <c r="C176" s="33"/>
      <c r="D176" s="94"/>
      <c r="E176" s="169">
        <f>'[1]13+verif'!E176</f>
        <v>17500</v>
      </c>
      <c r="F176" s="169">
        <f>'[1]13+verif'!F176</f>
        <v>17500</v>
      </c>
      <c r="G176" s="169">
        <f>'[1]13+verif'!G176</f>
        <v>8700</v>
      </c>
      <c r="H176" s="169">
        <f>'[1]13+verif'!H176</f>
        <v>8700</v>
      </c>
      <c r="I176" s="169">
        <f>'[1]13+verif'!I176</f>
        <v>8700</v>
      </c>
      <c r="J176" s="169">
        <f>'[1]13+verif'!J176</f>
        <v>0</v>
      </c>
      <c r="K176" s="169">
        <f>'[1]13+verif'!K176</f>
        <v>8700</v>
      </c>
    </row>
    <row r="177" spans="1:11" ht="24">
      <c r="A177" s="156" t="s">
        <v>93</v>
      </c>
      <c r="B177" s="27" t="s">
        <v>94</v>
      </c>
      <c r="C177" s="27"/>
      <c r="D177" s="73">
        <f>D178+D181+D182</f>
        <v>0</v>
      </c>
      <c r="E177" s="73">
        <f t="shared" ref="E177:K177" si="95">E178+E181+E182</f>
        <v>6120000</v>
      </c>
      <c r="F177" s="73">
        <f t="shared" si="95"/>
        <v>6279490</v>
      </c>
      <c r="G177" s="73">
        <f t="shared" si="95"/>
        <v>6183930</v>
      </c>
      <c r="H177" s="73">
        <f t="shared" si="95"/>
        <v>6183930</v>
      </c>
      <c r="I177" s="73">
        <f t="shared" si="95"/>
        <v>6183930</v>
      </c>
      <c r="J177" s="73">
        <f>J178+J181+J182</f>
        <v>0</v>
      </c>
      <c r="K177" s="74">
        <f t="shared" si="95"/>
        <v>6179235</v>
      </c>
    </row>
    <row r="178" spans="1:11" ht="24" hidden="1">
      <c r="A178" s="159" t="s">
        <v>95</v>
      </c>
      <c r="B178" s="30" t="s">
        <v>96</v>
      </c>
      <c r="C178" s="30"/>
      <c r="D178" s="75">
        <f>D179+D180</f>
        <v>0</v>
      </c>
      <c r="E178" s="75">
        <f t="shared" ref="E178:K178" si="96">E179+E180</f>
        <v>0</v>
      </c>
      <c r="F178" s="75">
        <f t="shared" si="96"/>
        <v>0</v>
      </c>
      <c r="G178" s="75">
        <f t="shared" si="96"/>
        <v>0</v>
      </c>
      <c r="H178" s="75">
        <f t="shared" si="96"/>
        <v>0</v>
      </c>
      <c r="I178" s="75">
        <f t="shared" si="96"/>
        <v>0</v>
      </c>
      <c r="J178" s="75">
        <f>J179+J180</f>
        <v>0</v>
      </c>
      <c r="K178" s="76">
        <f t="shared" si="96"/>
        <v>0</v>
      </c>
    </row>
    <row r="179" spans="1:11" ht="15" hidden="1">
      <c r="A179" s="158" t="s">
        <v>97</v>
      </c>
      <c r="B179" s="33" t="s">
        <v>98</v>
      </c>
      <c r="C179" s="33"/>
      <c r="D179" s="77"/>
      <c r="E179" s="40"/>
      <c r="F179" s="95"/>
      <c r="G179" s="40"/>
      <c r="H179" s="64"/>
      <c r="I179" s="64"/>
      <c r="J179" s="96">
        <f>G179-I179</f>
        <v>0</v>
      </c>
      <c r="K179" s="83"/>
    </row>
    <row r="180" spans="1:11" ht="15" hidden="1">
      <c r="A180" s="158" t="s">
        <v>99</v>
      </c>
      <c r="B180" s="44" t="s">
        <v>100</v>
      </c>
      <c r="C180" s="44"/>
      <c r="D180" s="77"/>
      <c r="E180" s="40"/>
      <c r="F180" s="40"/>
      <c r="G180" s="40"/>
      <c r="H180" s="64"/>
      <c r="I180" s="64"/>
      <c r="J180" s="96">
        <f>G180-I180</f>
        <v>0</v>
      </c>
      <c r="K180" s="83"/>
    </row>
    <row r="181" spans="1:11" ht="15">
      <c r="A181" s="158" t="s">
        <v>101</v>
      </c>
      <c r="B181" s="44" t="s">
        <v>102</v>
      </c>
      <c r="C181" s="44"/>
      <c r="D181" s="77"/>
      <c r="E181" s="40"/>
      <c r="F181" s="40">
        <v>1334490</v>
      </c>
      <c r="G181" s="40">
        <v>1334490</v>
      </c>
      <c r="H181" s="64">
        <f>G181</f>
        <v>1334490</v>
      </c>
      <c r="I181" s="64">
        <v>1334490</v>
      </c>
      <c r="J181" s="96">
        <f>G181-I181</f>
        <v>0</v>
      </c>
      <c r="K181" s="83">
        <v>1334490</v>
      </c>
    </row>
    <row r="182" spans="1:11" ht="24">
      <c r="A182" s="157" t="s">
        <v>103</v>
      </c>
      <c r="B182" s="30" t="s">
        <v>104</v>
      </c>
      <c r="C182" s="30"/>
      <c r="D182" s="75">
        <f>D183</f>
        <v>0</v>
      </c>
      <c r="E182" s="91">
        <f t="shared" ref="E182:K182" si="97">E183</f>
        <v>6120000</v>
      </c>
      <c r="F182" s="91">
        <f t="shared" si="97"/>
        <v>4945000</v>
      </c>
      <c r="G182" s="91">
        <f t="shared" si="97"/>
        <v>4849440</v>
      </c>
      <c r="H182" s="91">
        <f t="shared" si="97"/>
        <v>4849440</v>
      </c>
      <c r="I182" s="91">
        <f t="shared" si="97"/>
        <v>4849440</v>
      </c>
      <c r="J182" s="91">
        <f t="shared" si="97"/>
        <v>0</v>
      </c>
      <c r="K182" s="92">
        <f t="shared" si="97"/>
        <v>4844745</v>
      </c>
    </row>
    <row r="183" spans="1:11" ht="15">
      <c r="A183" s="158" t="s">
        <v>105</v>
      </c>
      <c r="B183" s="33" t="s">
        <v>106</v>
      </c>
      <c r="C183" s="33"/>
      <c r="D183" s="77"/>
      <c r="E183" s="78">
        <v>6120000</v>
      </c>
      <c r="F183" s="78">
        <v>4945000</v>
      </c>
      <c r="G183" s="78">
        <v>4849440</v>
      </c>
      <c r="H183" s="78">
        <f>G183</f>
        <v>4849440</v>
      </c>
      <c r="I183" s="78">
        <v>4849440</v>
      </c>
      <c r="J183" s="78"/>
      <c r="K183" s="97">
        <v>4844745</v>
      </c>
    </row>
    <row r="184" spans="1:11" ht="24">
      <c r="A184" s="156" t="s">
        <v>279</v>
      </c>
      <c r="B184" s="27" t="s">
        <v>108</v>
      </c>
      <c r="C184" s="27"/>
      <c r="D184" s="73">
        <f>D185+D195+D199+D200</f>
        <v>0</v>
      </c>
      <c r="E184" s="73">
        <f>E185+E195+E199+E200</f>
        <v>30061000</v>
      </c>
      <c r="F184" s="73">
        <f t="shared" ref="F184:K184" si="98">F185+F195+F199+F200</f>
        <v>27663359</v>
      </c>
      <c r="G184" s="73">
        <f t="shared" si="98"/>
        <v>27430305</v>
      </c>
      <c r="H184" s="73">
        <f t="shared" si="98"/>
        <v>27430305</v>
      </c>
      <c r="I184" s="73">
        <f t="shared" si="98"/>
        <v>27430305</v>
      </c>
      <c r="J184" s="98">
        <f>J185+J195+J199+J200</f>
        <v>0</v>
      </c>
      <c r="K184" s="74">
        <f t="shared" si="98"/>
        <v>27260771</v>
      </c>
    </row>
    <row r="185" spans="1:11" ht="24">
      <c r="A185" s="159" t="s">
        <v>109</v>
      </c>
      <c r="B185" s="30" t="s">
        <v>110</v>
      </c>
      <c r="C185" s="30"/>
      <c r="D185" s="75">
        <f t="shared" ref="D185:K185" si="99">D186+D187+D188+D189+D190+D191+D192+D193+D194</f>
        <v>0</v>
      </c>
      <c r="E185" s="75">
        <f>E186+E187+E188+E189+E190+E191+E192+E193+E194</f>
        <v>17236000</v>
      </c>
      <c r="F185" s="75">
        <f t="shared" si="99"/>
        <v>14814000</v>
      </c>
      <c r="G185" s="75">
        <f>G186+G187+G188+G189+G190+G191+G192+G193+G194</f>
        <v>14587618</v>
      </c>
      <c r="H185" s="75">
        <f t="shared" si="99"/>
        <v>14587618</v>
      </c>
      <c r="I185" s="75">
        <f t="shared" si="99"/>
        <v>14587618</v>
      </c>
      <c r="J185" s="99">
        <f>J186+J187+J188+J189+J190+J191+J192+J193+J194</f>
        <v>0</v>
      </c>
      <c r="K185" s="76">
        <f t="shared" si="99"/>
        <v>14590203</v>
      </c>
    </row>
    <row r="186" spans="1:11" ht="24" hidden="1">
      <c r="A186" s="158" t="s">
        <v>280</v>
      </c>
      <c r="B186" s="33" t="s">
        <v>112</v>
      </c>
      <c r="C186" s="33"/>
      <c r="D186" s="77"/>
      <c r="E186" s="82"/>
      <c r="F186" s="82"/>
      <c r="G186" s="82"/>
      <c r="H186" s="96"/>
      <c r="I186" s="96"/>
      <c r="J186" s="96">
        <f t="shared" ref="J186:J194" si="100">G186-I186</f>
        <v>0</v>
      </c>
      <c r="K186" s="90"/>
    </row>
    <row r="187" spans="1:11" ht="15" hidden="1">
      <c r="A187" s="158" t="s">
        <v>113</v>
      </c>
      <c r="B187" s="33" t="s">
        <v>114</v>
      </c>
      <c r="C187" s="33"/>
      <c r="D187" s="77"/>
      <c r="E187" s="82"/>
      <c r="F187" s="82"/>
      <c r="G187" s="82"/>
      <c r="H187" s="96"/>
      <c r="I187" s="96"/>
      <c r="J187" s="96">
        <f t="shared" si="100"/>
        <v>0</v>
      </c>
      <c r="K187" s="90"/>
    </row>
    <row r="188" spans="1:11" ht="15">
      <c r="A188" s="158" t="s">
        <v>115</v>
      </c>
      <c r="B188" s="33" t="s">
        <v>116</v>
      </c>
      <c r="C188" s="33"/>
      <c r="D188" s="77"/>
      <c r="E188" s="169">
        <v>12958000</v>
      </c>
      <c r="F188" s="169">
        <v>12398000</v>
      </c>
      <c r="G188" s="169">
        <f>12398000-2585</f>
        <v>12395415</v>
      </c>
      <c r="H188" s="169">
        <f>G188</f>
        <v>12395415</v>
      </c>
      <c r="I188" s="169">
        <v>12395415</v>
      </c>
      <c r="J188" s="173">
        <f>G188-I188</f>
        <v>0</v>
      </c>
      <c r="K188" s="171">
        <v>12398000</v>
      </c>
    </row>
    <row r="189" spans="1:11" ht="15" hidden="1">
      <c r="A189" s="158" t="s">
        <v>117</v>
      </c>
      <c r="B189" s="33" t="s">
        <v>118</v>
      </c>
      <c r="C189" s="33"/>
      <c r="D189" s="77"/>
      <c r="E189" s="169"/>
      <c r="F189" s="169"/>
      <c r="G189" s="169"/>
      <c r="H189" s="174"/>
      <c r="I189" s="174"/>
      <c r="J189" s="174">
        <f t="shared" si="100"/>
        <v>0</v>
      </c>
      <c r="K189" s="171"/>
    </row>
    <row r="190" spans="1:11" ht="15">
      <c r="A190" s="158" t="s">
        <v>119</v>
      </c>
      <c r="B190" s="33" t="s">
        <v>120</v>
      </c>
      <c r="C190" s="33"/>
      <c r="D190" s="77"/>
      <c r="E190" s="169">
        <v>3948000</v>
      </c>
      <c r="F190" s="169">
        <v>2169000</v>
      </c>
      <c r="G190" s="169">
        <v>1964936</v>
      </c>
      <c r="H190" s="169">
        <f>G190</f>
        <v>1964936</v>
      </c>
      <c r="I190" s="169">
        <v>1964936</v>
      </c>
      <c r="J190" s="170">
        <f t="shared" si="100"/>
        <v>0</v>
      </c>
      <c r="K190" s="171">
        <v>1964936</v>
      </c>
    </row>
    <row r="191" spans="1:11" ht="18" hidden="1" customHeight="1">
      <c r="A191" s="158" t="s">
        <v>121</v>
      </c>
      <c r="B191" s="33" t="s">
        <v>122</v>
      </c>
      <c r="C191" s="33"/>
      <c r="D191" s="77"/>
      <c r="E191" s="40"/>
      <c r="F191" s="40"/>
      <c r="G191" s="40"/>
      <c r="H191" s="64"/>
      <c r="I191" s="64"/>
      <c r="J191" s="96">
        <f t="shared" si="100"/>
        <v>0</v>
      </c>
      <c r="K191" s="83"/>
    </row>
    <row r="192" spans="1:11" ht="24" hidden="1">
      <c r="A192" s="158" t="s">
        <v>123</v>
      </c>
      <c r="B192" s="33" t="s">
        <v>124</v>
      </c>
      <c r="C192" s="33"/>
      <c r="D192" s="77"/>
      <c r="E192" s="40"/>
      <c r="F192" s="40"/>
      <c r="G192" s="40"/>
      <c r="H192" s="64"/>
      <c r="I192" s="64"/>
      <c r="J192" s="96">
        <f t="shared" si="100"/>
        <v>0</v>
      </c>
      <c r="K192" s="83"/>
    </row>
    <row r="193" spans="1:11" ht="24" hidden="1">
      <c r="A193" s="158" t="s">
        <v>125</v>
      </c>
      <c r="B193" s="33" t="s">
        <v>126</v>
      </c>
      <c r="C193" s="33"/>
      <c r="D193" s="77"/>
      <c r="E193" s="40"/>
      <c r="F193" s="40"/>
      <c r="G193" s="40"/>
      <c r="H193" s="64"/>
      <c r="I193" s="64"/>
      <c r="J193" s="96">
        <f t="shared" si="100"/>
        <v>0</v>
      </c>
      <c r="K193" s="83"/>
    </row>
    <row r="194" spans="1:11" ht="15">
      <c r="A194" s="158" t="s">
        <v>127</v>
      </c>
      <c r="B194" s="33" t="s">
        <v>128</v>
      </c>
      <c r="C194" s="33"/>
      <c r="D194" s="77"/>
      <c r="E194" s="169">
        <v>330000</v>
      </c>
      <c r="F194" s="169">
        <v>247000</v>
      </c>
      <c r="G194" s="169">
        <v>227267</v>
      </c>
      <c r="H194" s="169">
        <f>G194</f>
        <v>227267</v>
      </c>
      <c r="I194" s="169">
        <v>227267</v>
      </c>
      <c r="J194" s="172">
        <f t="shared" si="100"/>
        <v>0</v>
      </c>
      <c r="K194" s="171">
        <v>227267</v>
      </c>
    </row>
    <row r="195" spans="1:11" ht="24">
      <c r="A195" s="159" t="s">
        <v>281</v>
      </c>
      <c r="B195" s="30" t="s">
        <v>130</v>
      </c>
      <c r="C195" s="30"/>
      <c r="D195" s="75">
        <f>D196+D197+D198</f>
        <v>0</v>
      </c>
      <c r="E195" s="75">
        <f>E196+E197+E198</f>
        <v>12825000</v>
      </c>
      <c r="F195" s="75">
        <f t="shared" ref="F195:K195" si="101">F196+F197+F198</f>
        <v>12849359</v>
      </c>
      <c r="G195" s="75">
        <f>G196+G197+G198</f>
        <v>12842687</v>
      </c>
      <c r="H195" s="75">
        <f t="shared" si="101"/>
        <v>12842687</v>
      </c>
      <c r="I195" s="75">
        <f t="shared" si="101"/>
        <v>12842687</v>
      </c>
      <c r="J195" s="75">
        <f t="shared" si="101"/>
        <v>0</v>
      </c>
      <c r="K195" s="76">
        <f t="shared" si="101"/>
        <v>12670568</v>
      </c>
    </row>
    <row r="196" spans="1:11" ht="15">
      <c r="A196" s="158" t="s">
        <v>131</v>
      </c>
      <c r="B196" s="33" t="s">
        <v>132</v>
      </c>
      <c r="C196" s="33"/>
      <c r="D196" s="94"/>
      <c r="E196" s="169">
        <v>4905000</v>
      </c>
      <c r="F196" s="169">
        <v>4929359</v>
      </c>
      <c r="G196" s="169">
        <f>4922707+2</f>
        <v>4922709</v>
      </c>
      <c r="H196" s="169">
        <f>G196</f>
        <v>4922709</v>
      </c>
      <c r="I196" s="169">
        <f>4922707+2</f>
        <v>4922709</v>
      </c>
      <c r="J196" s="174">
        <f>G196-I196</f>
        <v>0</v>
      </c>
      <c r="K196" s="171">
        <v>4750590</v>
      </c>
    </row>
    <row r="197" spans="1:11" ht="15" hidden="1">
      <c r="A197" s="158" t="s">
        <v>133</v>
      </c>
      <c r="B197" s="33" t="s">
        <v>134</v>
      </c>
      <c r="C197" s="33"/>
      <c r="D197" s="94"/>
      <c r="E197" s="169"/>
      <c r="F197" s="169"/>
      <c r="G197" s="169"/>
      <c r="H197" s="174"/>
      <c r="I197" s="174"/>
      <c r="J197" s="174">
        <f>G197-I197</f>
        <v>0</v>
      </c>
      <c r="K197" s="171"/>
    </row>
    <row r="198" spans="1:11" ht="24">
      <c r="A198" s="158" t="s">
        <v>135</v>
      </c>
      <c r="B198" s="33" t="s">
        <v>136</v>
      </c>
      <c r="C198" s="33"/>
      <c r="D198" s="94"/>
      <c r="E198" s="169">
        <v>7920000</v>
      </c>
      <c r="F198" s="169">
        <v>7920000</v>
      </c>
      <c r="G198" s="169">
        <v>7919978</v>
      </c>
      <c r="H198" s="169">
        <f>G198</f>
        <v>7919978</v>
      </c>
      <c r="I198" s="169">
        <v>7919978</v>
      </c>
      <c r="J198" s="170">
        <f>G198-I198</f>
        <v>0</v>
      </c>
      <c r="K198" s="171">
        <v>7919978</v>
      </c>
    </row>
    <row r="199" spans="1:11" ht="15" hidden="1">
      <c r="A199" s="158" t="s">
        <v>137</v>
      </c>
      <c r="B199" s="33" t="s">
        <v>138</v>
      </c>
      <c r="C199" s="33"/>
      <c r="D199" s="94"/>
      <c r="E199" s="169"/>
      <c r="F199" s="169"/>
      <c r="G199" s="169"/>
      <c r="H199" s="174"/>
      <c r="I199" s="174"/>
      <c r="J199" s="174">
        <f>G199-I199</f>
        <v>0</v>
      </c>
      <c r="K199" s="171"/>
    </row>
    <row r="200" spans="1:11" ht="24" hidden="1">
      <c r="A200" s="158" t="s">
        <v>282</v>
      </c>
      <c r="B200" s="33" t="s">
        <v>140</v>
      </c>
      <c r="C200" s="33"/>
      <c r="D200" s="94"/>
      <c r="E200" s="78">
        <v>0</v>
      </c>
      <c r="F200" s="78">
        <v>0</v>
      </c>
      <c r="G200" s="78">
        <v>0</v>
      </c>
      <c r="H200" s="78">
        <f>G200</f>
        <v>0</v>
      </c>
      <c r="I200" s="78">
        <f>G200</f>
        <v>0</v>
      </c>
      <c r="J200" s="84">
        <f>G200-I200</f>
        <v>0</v>
      </c>
      <c r="K200" s="79">
        <v>0</v>
      </c>
    </row>
    <row r="201" spans="1:11" ht="48">
      <c r="A201" s="156" t="s">
        <v>283</v>
      </c>
      <c r="B201" s="27" t="s">
        <v>142</v>
      </c>
      <c r="C201" s="27"/>
      <c r="D201" s="73">
        <f>D202+D203+D205+D206+D207+D208+D209+D212</f>
        <v>0</v>
      </c>
      <c r="E201" s="73">
        <f t="shared" ref="E201:K201" si="102">E202+E203+E205+E206+E207+E208+E209+E212</f>
        <v>44112000</v>
      </c>
      <c r="F201" s="73">
        <f t="shared" si="102"/>
        <v>41553500</v>
      </c>
      <c r="G201" s="73">
        <f t="shared" si="102"/>
        <v>40879792</v>
      </c>
      <c r="H201" s="73">
        <f t="shared" si="102"/>
        <v>40879792</v>
      </c>
      <c r="I201" s="73">
        <f t="shared" si="102"/>
        <v>40879792</v>
      </c>
      <c r="J201" s="73">
        <f t="shared" si="102"/>
        <v>0</v>
      </c>
      <c r="K201" s="100">
        <f t="shared" si="102"/>
        <v>41112759</v>
      </c>
    </row>
    <row r="202" spans="1:11" ht="15" hidden="1">
      <c r="A202" s="158" t="s">
        <v>143</v>
      </c>
      <c r="B202" s="33" t="s">
        <v>144</v>
      </c>
      <c r="C202" s="33"/>
      <c r="D202" s="77"/>
      <c r="E202" s="40"/>
      <c r="F202" s="40"/>
      <c r="G202" s="40"/>
      <c r="H202" s="64"/>
      <c r="I202" s="64"/>
      <c r="J202" s="96">
        <f>G202-I202</f>
        <v>0</v>
      </c>
      <c r="K202" s="83"/>
    </row>
    <row r="203" spans="1:11" ht="24">
      <c r="A203" s="159" t="s">
        <v>145</v>
      </c>
      <c r="B203" s="30" t="s">
        <v>146</v>
      </c>
      <c r="C203" s="30"/>
      <c r="D203" s="75">
        <f>D204</f>
        <v>0</v>
      </c>
      <c r="E203" s="91">
        <f t="shared" ref="E203:K203" si="103">E204</f>
        <v>32397600</v>
      </c>
      <c r="F203" s="91">
        <f t="shared" si="103"/>
        <v>29931600</v>
      </c>
      <c r="G203" s="75">
        <f t="shared" si="103"/>
        <v>29837271</v>
      </c>
      <c r="H203" s="75">
        <f t="shared" si="103"/>
        <v>29837271</v>
      </c>
      <c r="I203" s="75">
        <f t="shared" si="103"/>
        <v>29837271</v>
      </c>
      <c r="J203" s="75">
        <f t="shared" si="103"/>
        <v>0</v>
      </c>
      <c r="K203" s="76">
        <f t="shared" si="103"/>
        <v>29989525</v>
      </c>
    </row>
    <row r="204" spans="1:11" ht="15">
      <c r="A204" s="158" t="s">
        <v>147</v>
      </c>
      <c r="B204" s="33" t="s">
        <v>148</v>
      </c>
      <c r="C204" s="33"/>
      <c r="D204" s="77"/>
      <c r="E204" s="169">
        <f>11397600+21000000</f>
        <v>32397600</v>
      </c>
      <c r="F204" s="169">
        <f>10902600+19029000</f>
        <v>29931600</v>
      </c>
      <c r="G204" s="169">
        <f>10875134+18962137</f>
        <v>29837271</v>
      </c>
      <c r="H204" s="169">
        <f>G204</f>
        <v>29837271</v>
      </c>
      <c r="I204" s="169">
        <f>10875134+18962137</f>
        <v>29837271</v>
      </c>
      <c r="J204" s="172">
        <f>G204-I204</f>
        <v>0</v>
      </c>
      <c r="K204" s="171">
        <f>10974477+19015048</f>
        <v>29989525</v>
      </c>
    </row>
    <row r="205" spans="1:11" ht="15" hidden="1">
      <c r="A205" s="158" t="s">
        <v>149</v>
      </c>
      <c r="B205" s="33" t="s">
        <v>150</v>
      </c>
      <c r="C205" s="33"/>
      <c r="D205" s="77"/>
      <c r="E205" s="169"/>
      <c r="F205" s="169"/>
      <c r="G205" s="169"/>
      <c r="H205" s="169">
        <v>0</v>
      </c>
      <c r="I205" s="169">
        <f>G205</f>
        <v>0</v>
      </c>
      <c r="J205" s="172">
        <f>G205-I205</f>
        <v>0</v>
      </c>
      <c r="K205" s="171"/>
    </row>
    <row r="206" spans="1:11" ht="15" hidden="1">
      <c r="A206" s="158" t="s">
        <v>151</v>
      </c>
      <c r="B206" s="33" t="s">
        <v>152</v>
      </c>
      <c r="C206" s="33"/>
      <c r="D206" s="77"/>
      <c r="E206" s="175"/>
      <c r="F206" s="175"/>
      <c r="G206" s="175"/>
      <c r="H206" s="169">
        <v>0</v>
      </c>
      <c r="I206" s="176"/>
      <c r="J206" s="174">
        <f>G206-I206</f>
        <v>0</v>
      </c>
      <c r="K206" s="171"/>
    </row>
    <row r="207" spans="1:11" ht="15">
      <c r="A207" s="158" t="s">
        <v>153</v>
      </c>
      <c r="B207" s="101" t="s">
        <v>154</v>
      </c>
      <c r="C207" s="33"/>
      <c r="D207" s="77"/>
      <c r="E207" s="169">
        <v>4306400</v>
      </c>
      <c r="F207" s="169">
        <v>3806400</v>
      </c>
      <c r="G207" s="169">
        <v>3600210</v>
      </c>
      <c r="H207" s="169">
        <f>G207</f>
        <v>3600210</v>
      </c>
      <c r="I207" s="169">
        <v>3600210</v>
      </c>
      <c r="J207" s="169">
        <f>H207-I207</f>
        <v>0</v>
      </c>
      <c r="K207" s="177">
        <v>3523668</v>
      </c>
    </row>
    <row r="208" spans="1:11" ht="15" hidden="1">
      <c r="A208" s="158" t="s">
        <v>155</v>
      </c>
      <c r="B208" s="44" t="s">
        <v>156</v>
      </c>
      <c r="C208" s="44"/>
      <c r="D208" s="77"/>
      <c r="E208" s="175"/>
      <c r="F208" s="175"/>
      <c r="G208" s="175"/>
      <c r="H208" s="176"/>
      <c r="I208" s="176"/>
      <c r="J208" s="174">
        <f>G208-I208</f>
        <v>0</v>
      </c>
      <c r="K208" s="171">
        <f>I208</f>
        <v>0</v>
      </c>
    </row>
    <row r="209" spans="1:11" ht="24">
      <c r="A209" s="157" t="s">
        <v>157</v>
      </c>
      <c r="B209" s="30" t="s">
        <v>158</v>
      </c>
      <c r="C209" s="30"/>
      <c r="D209" s="75">
        <f>D210+D211</f>
        <v>0</v>
      </c>
      <c r="E209" s="75">
        <f t="shared" ref="E209:K209" si="104">E210+E211</f>
        <v>50000</v>
      </c>
      <c r="F209" s="75">
        <f t="shared" si="104"/>
        <v>50000</v>
      </c>
      <c r="G209" s="75">
        <f t="shared" si="104"/>
        <v>24522</v>
      </c>
      <c r="H209" s="75">
        <f t="shared" si="104"/>
        <v>24522</v>
      </c>
      <c r="I209" s="75">
        <f t="shared" si="104"/>
        <v>24522</v>
      </c>
      <c r="J209" s="75">
        <f t="shared" si="104"/>
        <v>0</v>
      </c>
      <c r="K209" s="76">
        <f t="shared" si="104"/>
        <v>24522</v>
      </c>
    </row>
    <row r="210" spans="1:11" ht="15">
      <c r="A210" s="158" t="s">
        <v>159</v>
      </c>
      <c r="B210" s="33" t="s">
        <v>160</v>
      </c>
      <c r="C210" s="33"/>
      <c r="D210" s="77"/>
      <c r="E210" s="169">
        <f>6000+4000+10000+30000</f>
        <v>50000</v>
      </c>
      <c r="F210" s="169">
        <f>6000+4000+10000+30000</f>
        <v>50000</v>
      </c>
      <c r="G210" s="169">
        <f>952+5452+18118</f>
        <v>24522</v>
      </c>
      <c r="H210" s="169">
        <f>G210</f>
        <v>24522</v>
      </c>
      <c r="I210" s="169">
        <f>952+5452+18118</f>
        <v>24522</v>
      </c>
      <c r="J210" s="172">
        <f>G210-I210</f>
        <v>0</v>
      </c>
      <c r="K210" s="171">
        <f>952+5452+18118</f>
        <v>24522</v>
      </c>
    </row>
    <row r="211" spans="1:11" ht="15" hidden="1">
      <c r="A211" s="158" t="s">
        <v>161</v>
      </c>
      <c r="B211" s="33" t="s">
        <v>162</v>
      </c>
      <c r="C211" s="33"/>
      <c r="D211" s="77"/>
      <c r="E211" s="175"/>
      <c r="F211" s="175"/>
      <c r="G211" s="175"/>
      <c r="H211" s="175"/>
      <c r="I211" s="176"/>
      <c r="J211" s="174">
        <f>G211-I211</f>
        <v>0</v>
      </c>
      <c r="K211" s="171"/>
    </row>
    <row r="212" spans="1:11" ht="24">
      <c r="A212" s="158" t="s">
        <v>163</v>
      </c>
      <c r="B212" s="101" t="s">
        <v>164</v>
      </c>
      <c r="C212" s="33"/>
      <c r="D212" s="77"/>
      <c r="E212" s="169">
        <f>7278000+80000</f>
        <v>7358000</v>
      </c>
      <c r="F212" s="169">
        <f>7715500+50000</f>
        <v>7765500</v>
      </c>
      <c r="G212" s="169">
        <f>7383878+33911</f>
        <v>7417789</v>
      </c>
      <c r="H212" s="169">
        <f>G212</f>
        <v>7417789</v>
      </c>
      <c r="I212" s="169">
        <f>7383878+33911</f>
        <v>7417789</v>
      </c>
      <c r="J212" s="169">
        <f>H212-I212</f>
        <v>0</v>
      </c>
      <c r="K212" s="177">
        <f>7541133+33911</f>
        <v>7575044</v>
      </c>
    </row>
    <row r="213" spans="1:11" ht="36">
      <c r="A213" s="155" t="s">
        <v>167</v>
      </c>
      <c r="B213" s="24"/>
      <c r="C213" s="24"/>
      <c r="D213" s="88">
        <f>D214+D224</f>
        <v>0</v>
      </c>
      <c r="E213" s="88">
        <f t="shared" ref="E213:K213" si="105">E214+E224</f>
        <v>24434144</v>
      </c>
      <c r="F213" s="88">
        <f t="shared" si="105"/>
        <v>33650149</v>
      </c>
      <c r="G213" s="88">
        <f t="shared" si="105"/>
        <v>30343227</v>
      </c>
      <c r="H213" s="88">
        <f t="shared" si="105"/>
        <v>30343227</v>
      </c>
      <c r="I213" s="88">
        <f t="shared" si="105"/>
        <v>30343227</v>
      </c>
      <c r="J213" s="88">
        <f>J214+J224</f>
        <v>0</v>
      </c>
      <c r="K213" s="89">
        <f t="shared" si="105"/>
        <v>28674387</v>
      </c>
    </row>
    <row r="214" spans="1:11" ht="36">
      <c r="A214" s="156" t="s">
        <v>284</v>
      </c>
      <c r="B214" s="27" t="s">
        <v>169</v>
      </c>
      <c r="C214" s="27"/>
      <c r="D214" s="73">
        <f t="shared" ref="D214:K214" si="106">D215+D218+D221+D222+D223</f>
        <v>0</v>
      </c>
      <c r="E214" s="73">
        <f t="shared" si="106"/>
        <v>16889144</v>
      </c>
      <c r="F214" s="73">
        <f t="shared" si="106"/>
        <v>26105149</v>
      </c>
      <c r="G214" s="73">
        <f t="shared" si="106"/>
        <v>23652234</v>
      </c>
      <c r="H214" s="73">
        <f t="shared" si="106"/>
        <v>23652234</v>
      </c>
      <c r="I214" s="73">
        <f t="shared" si="106"/>
        <v>23652234</v>
      </c>
      <c r="J214" s="73">
        <f t="shared" si="106"/>
        <v>0</v>
      </c>
      <c r="K214" s="74">
        <f t="shared" si="106"/>
        <v>21983394</v>
      </c>
    </row>
    <row r="215" spans="1:11" ht="15" hidden="1">
      <c r="A215" s="159" t="s">
        <v>170</v>
      </c>
      <c r="B215" s="30" t="s">
        <v>171</v>
      </c>
      <c r="C215" s="30"/>
      <c r="D215" s="75">
        <f>D216+D217</f>
        <v>0</v>
      </c>
      <c r="E215" s="75">
        <f t="shared" ref="E215:K215" si="107">E216+E217</f>
        <v>0</v>
      </c>
      <c r="F215" s="75">
        <f t="shared" si="107"/>
        <v>0</v>
      </c>
      <c r="G215" s="91">
        <f t="shared" si="107"/>
        <v>0</v>
      </c>
      <c r="H215" s="91">
        <f t="shared" si="107"/>
        <v>0</v>
      </c>
      <c r="I215" s="91">
        <f t="shared" si="107"/>
        <v>0</v>
      </c>
      <c r="J215" s="91">
        <f>J216+J217</f>
        <v>0</v>
      </c>
      <c r="K215" s="92">
        <f t="shared" si="107"/>
        <v>0</v>
      </c>
    </row>
    <row r="216" spans="1:11" ht="15" hidden="1">
      <c r="A216" s="158" t="s">
        <v>172</v>
      </c>
      <c r="B216" s="33" t="s">
        <v>173</v>
      </c>
      <c r="C216" s="33"/>
      <c r="D216" s="77"/>
      <c r="E216" s="40"/>
      <c r="F216" s="40"/>
      <c r="G216" s="102"/>
      <c r="H216" s="102"/>
      <c r="I216" s="102"/>
      <c r="J216" s="102">
        <f>G216-I216</f>
        <v>0</v>
      </c>
      <c r="K216" s="103"/>
    </row>
    <row r="217" spans="1:11" ht="15" hidden="1">
      <c r="A217" s="158" t="s">
        <v>174</v>
      </c>
      <c r="B217" s="33" t="s">
        <v>175</v>
      </c>
      <c r="C217" s="33"/>
      <c r="D217" s="77"/>
      <c r="E217" s="104"/>
      <c r="F217" s="40"/>
      <c r="G217" s="102"/>
      <c r="H217" s="102"/>
      <c r="I217" s="102"/>
      <c r="J217" s="102">
        <f>G217-I217</f>
        <v>0</v>
      </c>
      <c r="K217" s="105"/>
    </row>
    <row r="218" spans="1:11" ht="36">
      <c r="A218" s="159" t="s">
        <v>285</v>
      </c>
      <c r="B218" s="30" t="s">
        <v>177</v>
      </c>
      <c r="C218" s="30"/>
      <c r="D218" s="75">
        <f>D219+D220</f>
        <v>0</v>
      </c>
      <c r="E218" s="75">
        <f t="shared" ref="E218:K218" si="108">E219+E220</f>
        <v>2798000</v>
      </c>
      <c r="F218" s="75">
        <f t="shared" si="108"/>
        <v>2798000</v>
      </c>
      <c r="G218" s="75">
        <f t="shared" si="108"/>
        <v>2586366</v>
      </c>
      <c r="H218" s="75">
        <f t="shared" si="108"/>
        <v>2586366</v>
      </c>
      <c r="I218" s="75">
        <f t="shared" si="108"/>
        <v>2586366</v>
      </c>
      <c r="J218" s="75">
        <f t="shared" si="108"/>
        <v>0</v>
      </c>
      <c r="K218" s="106">
        <f t="shared" si="108"/>
        <v>423973</v>
      </c>
    </row>
    <row r="219" spans="1:11" ht="15">
      <c r="A219" s="158" t="s">
        <v>178</v>
      </c>
      <c r="B219" s="33" t="s">
        <v>179</v>
      </c>
      <c r="C219" s="33"/>
      <c r="D219" s="94"/>
      <c r="E219" s="169">
        <f>2798000</f>
        <v>2798000</v>
      </c>
      <c r="F219" s="169">
        <f>2798000</f>
        <v>2798000</v>
      </c>
      <c r="G219" s="169">
        <f>2586366</f>
        <v>2586366</v>
      </c>
      <c r="H219" s="169">
        <f>G219</f>
        <v>2586366</v>
      </c>
      <c r="I219" s="169">
        <f>2586366</f>
        <v>2586366</v>
      </c>
      <c r="J219" s="172">
        <f>G219-I219</f>
        <v>0</v>
      </c>
      <c r="K219" s="172">
        <f>423973</f>
        <v>423973</v>
      </c>
    </row>
    <row r="220" spans="1:11" ht="15" hidden="1">
      <c r="A220" s="158" t="s">
        <v>180</v>
      </c>
      <c r="B220" s="33" t="s">
        <v>181</v>
      </c>
      <c r="C220" s="33"/>
      <c r="D220" s="94"/>
      <c r="E220" s="169"/>
      <c r="F220" s="169"/>
      <c r="G220" s="169"/>
      <c r="H220" s="169"/>
      <c r="I220" s="169"/>
      <c r="J220" s="169">
        <f>G220-I220</f>
        <v>0</v>
      </c>
      <c r="K220" s="171"/>
    </row>
    <row r="221" spans="1:11" ht="15">
      <c r="A221" s="158" t="s">
        <v>182</v>
      </c>
      <c r="B221" s="33" t="s">
        <v>183</v>
      </c>
      <c r="C221" s="33"/>
      <c r="D221" s="94"/>
      <c r="E221" s="169">
        <v>7200000</v>
      </c>
      <c r="F221" s="169">
        <v>8200000</v>
      </c>
      <c r="G221" s="169">
        <v>7889112</v>
      </c>
      <c r="H221" s="169">
        <f>G221</f>
        <v>7889112</v>
      </c>
      <c r="I221" s="169">
        <v>7889112</v>
      </c>
      <c r="J221" s="172">
        <f>G221-I221</f>
        <v>0</v>
      </c>
      <c r="K221" s="171">
        <v>8193185</v>
      </c>
    </row>
    <row r="222" spans="1:11" ht="15" hidden="1">
      <c r="A222" s="158" t="s">
        <v>184</v>
      </c>
      <c r="B222" s="33" t="s">
        <v>185</v>
      </c>
      <c r="C222" s="33"/>
      <c r="D222" s="94"/>
      <c r="E222" s="169"/>
      <c r="F222" s="169"/>
      <c r="G222" s="169"/>
      <c r="H222" s="169"/>
      <c r="I222" s="169"/>
      <c r="J222" s="169">
        <f>G222-I222</f>
        <v>0</v>
      </c>
      <c r="K222" s="171"/>
    </row>
    <row r="223" spans="1:11" ht="24">
      <c r="A223" s="158" t="s">
        <v>186</v>
      </c>
      <c r="B223" s="33" t="s">
        <v>187</v>
      </c>
      <c r="C223" s="33"/>
      <c r="D223" s="94"/>
      <c r="E223" s="169">
        <v>6891144</v>
      </c>
      <c r="F223" s="169">
        <v>15107149</v>
      </c>
      <c r="G223" s="169">
        <f>13226050-49275-17-2</f>
        <v>13176756</v>
      </c>
      <c r="H223" s="169">
        <f>G223</f>
        <v>13176756</v>
      </c>
      <c r="I223" s="169">
        <f>13176758-2</f>
        <v>13176756</v>
      </c>
      <c r="J223" s="169">
        <f>G223-I223</f>
        <v>0</v>
      </c>
      <c r="K223" s="171">
        <v>13366236</v>
      </c>
    </row>
    <row r="224" spans="1:11" ht="24">
      <c r="A224" s="156" t="s">
        <v>188</v>
      </c>
      <c r="B224" s="27" t="s">
        <v>189</v>
      </c>
      <c r="C224" s="27"/>
      <c r="D224" s="73">
        <f>D225+D226+D229</f>
        <v>0</v>
      </c>
      <c r="E224" s="73">
        <f t="shared" ref="E224:K224" si="109">E225+E226+E229</f>
        <v>7545000</v>
      </c>
      <c r="F224" s="73">
        <f t="shared" si="109"/>
        <v>7545000</v>
      </c>
      <c r="G224" s="73">
        <f t="shared" si="109"/>
        <v>6690993</v>
      </c>
      <c r="H224" s="73">
        <f t="shared" si="109"/>
        <v>6690993</v>
      </c>
      <c r="I224" s="73">
        <f t="shared" si="109"/>
        <v>6690993</v>
      </c>
      <c r="J224" s="73">
        <f t="shared" si="109"/>
        <v>0</v>
      </c>
      <c r="K224" s="74">
        <f t="shared" si="109"/>
        <v>6690993</v>
      </c>
    </row>
    <row r="225" spans="1:11" ht="15" hidden="1">
      <c r="A225" s="158" t="s">
        <v>190</v>
      </c>
      <c r="B225" s="44" t="s">
        <v>191</v>
      </c>
      <c r="C225" s="44"/>
      <c r="D225" s="77"/>
      <c r="E225" s="40"/>
      <c r="F225" s="40"/>
      <c r="G225" s="40"/>
      <c r="H225" s="40"/>
      <c r="I225" s="107"/>
      <c r="J225" s="108">
        <f>G225-I225</f>
        <v>0</v>
      </c>
      <c r="K225" s="83"/>
    </row>
    <row r="226" spans="1:11" ht="24">
      <c r="A226" s="159" t="s">
        <v>286</v>
      </c>
      <c r="B226" s="30" t="s">
        <v>193</v>
      </c>
      <c r="C226" s="30"/>
      <c r="D226" s="75">
        <f>D227+D228</f>
        <v>0</v>
      </c>
      <c r="E226" s="75">
        <f t="shared" ref="E226:K226" si="110">E227+E228</f>
        <v>7545000</v>
      </c>
      <c r="F226" s="75">
        <f t="shared" si="110"/>
        <v>7545000</v>
      </c>
      <c r="G226" s="75">
        <f t="shared" si="110"/>
        <v>6690993</v>
      </c>
      <c r="H226" s="75">
        <f t="shared" si="110"/>
        <v>6690993</v>
      </c>
      <c r="I226" s="75">
        <f t="shared" si="110"/>
        <v>6690993</v>
      </c>
      <c r="J226" s="75">
        <f t="shared" si="110"/>
        <v>0</v>
      </c>
      <c r="K226" s="76">
        <f t="shared" si="110"/>
        <v>6690993</v>
      </c>
    </row>
    <row r="227" spans="1:11" ht="15">
      <c r="A227" s="158" t="s">
        <v>194</v>
      </c>
      <c r="B227" s="33" t="s">
        <v>195</v>
      </c>
      <c r="C227" s="33"/>
      <c r="D227" s="94"/>
      <c r="E227" s="169">
        <v>7545000</v>
      </c>
      <c r="F227" s="169">
        <v>7545000</v>
      </c>
      <c r="G227" s="169">
        <v>6690993</v>
      </c>
      <c r="H227" s="169">
        <f>G227</f>
        <v>6690993</v>
      </c>
      <c r="I227" s="169">
        <v>6690993</v>
      </c>
      <c r="J227" s="174">
        <f>G227-I227</f>
        <v>0</v>
      </c>
      <c r="K227" s="171">
        <v>6690993</v>
      </c>
    </row>
    <row r="228" spans="1:11" ht="24" hidden="1">
      <c r="A228" s="158" t="s">
        <v>196</v>
      </c>
      <c r="B228" s="33" t="s">
        <v>197</v>
      </c>
      <c r="C228" s="33"/>
      <c r="D228" s="77"/>
      <c r="E228" s="40"/>
      <c r="F228" s="40"/>
      <c r="G228" s="40"/>
      <c r="H228" s="64"/>
      <c r="I228" s="64"/>
      <c r="J228" s="96">
        <f>G228-I228</f>
        <v>0</v>
      </c>
      <c r="K228" s="83"/>
    </row>
    <row r="229" spans="1:11" ht="15" hidden="1">
      <c r="A229" s="158" t="s">
        <v>198</v>
      </c>
      <c r="B229" s="33" t="s">
        <v>199</v>
      </c>
      <c r="C229" s="33"/>
      <c r="D229" s="77"/>
      <c r="E229" s="40"/>
      <c r="F229" s="40"/>
      <c r="G229" s="40"/>
      <c r="H229" s="64"/>
      <c r="I229" s="40"/>
      <c r="J229" s="82">
        <f>G229-I229</f>
        <v>0</v>
      </c>
      <c r="K229" s="83"/>
    </row>
    <row r="230" spans="1:11" ht="24">
      <c r="A230" s="155" t="s">
        <v>200</v>
      </c>
      <c r="B230" s="24" t="s">
        <v>201</v>
      </c>
      <c r="C230" s="24"/>
      <c r="D230" s="88">
        <f>D231+D237+D241+D246+D254</f>
        <v>0</v>
      </c>
      <c r="E230" s="88">
        <f t="shared" ref="E230:K230" si="111">E231+E237+E241+E246+E254</f>
        <v>48535297</v>
      </c>
      <c r="F230" s="88">
        <f t="shared" si="111"/>
        <v>51714297</v>
      </c>
      <c r="G230" s="88">
        <f t="shared" si="111"/>
        <v>42553228</v>
      </c>
      <c r="H230" s="88">
        <f t="shared" si="111"/>
        <v>42553228</v>
      </c>
      <c r="I230" s="88">
        <f t="shared" si="111"/>
        <v>42553228</v>
      </c>
      <c r="J230" s="88">
        <f>J231+J237+J241+J246+J254</f>
        <v>0</v>
      </c>
      <c r="K230" s="89">
        <f t="shared" si="111"/>
        <v>34540771</v>
      </c>
    </row>
    <row r="231" spans="1:11" ht="24" hidden="1">
      <c r="A231" s="156" t="s">
        <v>202</v>
      </c>
      <c r="B231" s="27" t="s">
        <v>203</v>
      </c>
      <c r="C231" s="27"/>
      <c r="D231" s="73">
        <f>D232</f>
        <v>0</v>
      </c>
      <c r="E231" s="73">
        <f t="shared" ref="E231:K231" si="112">E232</f>
        <v>0</v>
      </c>
      <c r="F231" s="73">
        <f t="shared" si="112"/>
        <v>0</v>
      </c>
      <c r="G231" s="73">
        <f t="shared" si="112"/>
        <v>0</v>
      </c>
      <c r="H231" s="73">
        <f t="shared" si="112"/>
        <v>0</v>
      </c>
      <c r="I231" s="73">
        <f t="shared" si="112"/>
        <v>0</v>
      </c>
      <c r="J231" s="73">
        <f t="shared" si="112"/>
        <v>0</v>
      </c>
      <c r="K231" s="74">
        <f t="shared" si="112"/>
        <v>0</v>
      </c>
    </row>
    <row r="232" spans="1:11" ht="36" hidden="1">
      <c r="A232" s="159" t="s">
        <v>287</v>
      </c>
      <c r="B232" s="30" t="s">
        <v>205</v>
      </c>
      <c r="C232" s="30"/>
      <c r="D232" s="75">
        <f>D233+D234+D235+D236</f>
        <v>0</v>
      </c>
      <c r="E232" s="75">
        <f t="shared" ref="E232:K232" si="113">E233+E234+E235+E236</f>
        <v>0</v>
      </c>
      <c r="F232" s="75">
        <f t="shared" si="113"/>
        <v>0</v>
      </c>
      <c r="G232" s="75">
        <f t="shared" si="113"/>
        <v>0</v>
      </c>
      <c r="H232" s="75">
        <f t="shared" si="113"/>
        <v>0</v>
      </c>
      <c r="I232" s="75">
        <f t="shared" si="113"/>
        <v>0</v>
      </c>
      <c r="J232" s="75">
        <f>J233+J234+J235+J236</f>
        <v>0</v>
      </c>
      <c r="K232" s="76">
        <f t="shared" si="113"/>
        <v>0</v>
      </c>
    </row>
    <row r="233" spans="1:11" ht="24" hidden="1">
      <c r="A233" s="158" t="s">
        <v>206</v>
      </c>
      <c r="B233" s="33" t="s">
        <v>207</v>
      </c>
      <c r="C233" s="33"/>
      <c r="D233" s="77"/>
      <c r="E233" s="40"/>
      <c r="F233" s="40"/>
      <c r="G233" s="40"/>
      <c r="H233" s="64"/>
      <c r="I233" s="64"/>
      <c r="J233" s="96">
        <f>G233-I233</f>
        <v>0</v>
      </c>
      <c r="K233" s="83"/>
    </row>
    <row r="234" spans="1:11" ht="15" hidden="1">
      <c r="A234" s="158" t="s">
        <v>208</v>
      </c>
      <c r="B234" s="33" t="s">
        <v>209</v>
      </c>
      <c r="C234" s="33"/>
      <c r="D234" s="77"/>
      <c r="E234" s="40"/>
      <c r="F234" s="40"/>
      <c r="G234" s="40"/>
      <c r="H234" s="64"/>
      <c r="I234" s="64"/>
      <c r="J234" s="96">
        <f>G234-I234</f>
        <v>0</v>
      </c>
      <c r="K234" s="83"/>
    </row>
    <row r="235" spans="1:11" ht="24" hidden="1">
      <c r="A235" s="158" t="s">
        <v>210</v>
      </c>
      <c r="B235" s="33" t="s">
        <v>211</v>
      </c>
      <c r="C235" s="33"/>
      <c r="D235" s="77"/>
      <c r="E235" s="40"/>
      <c r="F235" s="40"/>
      <c r="G235" s="40"/>
      <c r="H235" s="64"/>
      <c r="I235" s="64"/>
      <c r="J235" s="96">
        <f>G235-I235</f>
        <v>0</v>
      </c>
      <c r="K235" s="83"/>
    </row>
    <row r="236" spans="1:11" ht="24" hidden="1">
      <c r="A236" s="158" t="s">
        <v>212</v>
      </c>
      <c r="B236" s="33" t="s">
        <v>213</v>
      </c>
      <c r="C236" s="33"/>
      <c r="D236" s="77"/>
      <c r="E236" s="40"/>
      <c r="F236" s="40"/>
      <c r="G236" s="40"/>
      <c r="H236" s="64"/>
      <c r="I236" s="64"/>
      <c r="J236" s="96">
        <f>G236-I236</f>
        <v>0</v>
      </c>
      <c r="K236" s="83"/>
    </row>
    <row r="237" spans="1:11" ht="24" hidden="1">
      <c r="A237" s="156" t="s">
        <v>288</v>
      </c>
      <c r="B237" s="27" t="s">
        <v>215</v>
      </c>
      <c r="C237" s="27"/>
      <c r="D237" s="73">
        <f>D238+D239+D240</f>
        <v>0</v>
      </c>
      <c r="E237" s="73">
        <f t="shared" ref="E237:K237" si="114">E238+E239+E240</f>
        <v>0</v>
      </c>
      <c r="F237" s="73">
        <f t="shared" si="114"/>
        <v>0</v>
      </c>
      <c r="G237" s="73">
        <f t="shared" si="114"/>
        <v>0</v>
      </c>
      <c r="H237" s="73">
        <f t="shared" si="114"/>
        <v>0</v>
      </c>
      <c r="I237" s="73">
        <f t="shared" si="114"/>
        <v>0</v>
      </c>
      <c r="J237" s="73">
        <f t="shared" si="114"/>
        <v>0</v>
      </c>
      <c r="K237" s="74">
        <f t="shared" si="114"/>
        <v>0</v>
      </c>
    </row>
    <row r="238" spans="1:11" ht="15" hidden="1">
      <c r="A238" s="158" t="s">
        <v>216</v>
      </c>
      <c r="B238" s="44" t="s">
        <v>217</v>
      </c>
      <c r="C238" s="44"/>
      <c r="D238" s="77"/>
      <c r="E238" s="40"/>
      <c r="F238" s="40"/>
      <c r="G238" s="40"/>
      <c r="H238" s="109"/>
      <c r="I238" s="40"/>
      <c r="J238" s="82">
        <f>G238-I238</f>
        <v>0</v>
      </c>
      <c r="K238" s="83"/>
    </row>
    <row r="239" spans="1:11" ht="15" hidden="1">
      <c r="A239" s="158" t="s">
        <v>218</v>
      </c>
      <c r="B239" s="33" t="s">
        <v>219</v>
      </c>
      <c r="C239" s="33"/>
      <c r="D239" s="77"/>
      <c r="E239" s="40"/>
      <c r="F239" s="40"/>
      <c r="G239" s="40"/>
      <c r="H239" s="109"/>
      <c r="I239" s="40"/>
      <c r="J239" s="82">
        <f>G239-I239</f>
        <v>0</v>
      </c>
      <c r="K239" s="83"/>
    </row>
    <row r="240" spans="1:11" ht="15" hidden="1">
      <c r="A240" s="158" t="s">
        <v>220</v>
      </c>
      <c r="B240" s="33" t="s">
        <v>221</v>
      </c>
      <c r="C240" s="33"/>
      <c r="D240" s="77"/>
      <c r="E240" s="40"/>
      <c r="F240" s="40"/>
      <c r="G240" s="40"/>
      <c r="H240" s="109"/>
      <c r="I240" s="40"/>
      <c r="J240" s="82">
        <f>G240-I240</f>
        <v>0</v>
      </c>
      <c r="K240" s="83"/>
    </row>
    <row r="241" spans="1:11" ht="36">
      <c r="A241" s="156" t="s">
        <v>289</v>
      </c>
      <c r="B241" s="27" t="s">
        <v>223</v>
      </c>
      <c r="C241" s="27"/>
      <c r="D241" s="73">
        <f>D242</f>
        <v>0</v>
      </c>
      <c r="E241" s="73">
        <f t="shared" ref="E241:K241" si="115">E242</f>
        <v>800000</v>
      </c>
      <c r="F241" s="73">
        <f t="shared" si="115"/>
        <v>1123000</v>
      </c>
      <c r="G241" s="73">
        <f t="shared" si="115"/>
        <v>833965</v>
      </c>
      <c r="H241" s="73">
        <f t="shared" si="115"/>
        <v>833965</v>
      </c>
      <c r="I241" s="73">
        <f t="shared" si="115"/>
        <v>833965</v>
      </c>
      <c r="J241" s="73">
        <f t="shared" si="115"/>
        <v>0</v>
      </c>
      <c r="K241" s="74">
        <f t="shared" si="115"/>
        <v>833965</v>
      </c>
    </row>
    <row r="242" spans="1:11" ht="24">
      <c r="A242" s="159" t="s">
        <v>224</v>
      </c>
      <c r="B242" s="30" t="s">
        <v>225</v>
      </c>
      <c r="C242" s="30"/>
      <c r="D242" s="75">
        <f>D243+D244+D245</f>
        <v>0</v>
      </c>
      <c r="E242" s="75">
        <f t="shared" ref="E242:K242" si="116">E243+E244+E245</f>
        <v>800000</v>
      </c>
      <c r="F242" s="75">
        <f t="shared" si="116"/>
        <v>1123000</v>
      </c>
      <c r="G242" s="75">
        <f t="shared" si="116"/>
        <v>833965</v>
      </c>
      <c r="H242" s="75">
        <f t="shared" si="116"/>
        <v>833965</v>
      </c>
      <c r="I242" s="75">
        <f t="shared" si="116"/>
        <v>833965</v>
      </c>
      <c r="J242" s="75">
        <f>J243+J244+J245</f>
        <v>0</v>
      </c>
      <c r="K242" s="76">
        <f t="shared" si="116"/>
        <v>833965</v>
      </c>
    </row>
    <row r="243" spans="1:11" ht="24" hidden="1">
      <c r="A243" s="158" t="s">
        <v>226</v>
      </c>
      <c r="B243" s="44" t="s">
        <v>227</v>
      </c>
      <c r="C243" s="44"/>
      <c r="D243" s="77"/>
      <c r="E243" s="110"/>
      <c r="F243" s="110"/>
      <c r="G243" s="110"/>
      <c r="H243" s="110">
        <f>G243</f>
        <v>0</v>
      </c>
      <c r="I243" s="110">
        <f>G243</f>
        <v>0</v>
      </c>
      <c r="J243" s="111">
        <f>G243-I243</f>
        <v>0</v>
      </c>
      <c r="K243" s="112"/>
    </row>
    <row r="244" spans="1:11" ht="15" hidden="1">
      <c r="A244" s="158" t="s">
        <v>228</v>
      </c>
      <c r="B244" s="44" t="s">
        <v>229</v>
      </c>
      <c r="C244" s="44"/>
      <c r="D244" s="77"/>
      <c r="E244" s="40"/>
      <c r="F244" s="40"/>
      <c r="G244" s="40"/>
      <c r="H244" s="78">
        <f>G244</f>
        <v>0</v>
      </c>
      <c r="I244" s="40"/>
      <c r="J244" s="82">
        <f>G244-I244</f>
        <v>0</v>
      </c>
      <c r="K244" s="83"/>
    </row>
    <row r="245" spans="1:11" ht="15">
      <c r="A245" s="158" t="s">
        <v>230</v>
      </c>
      <c r="B245" s="33" t="s">
        <v>231</v>
      </c>
      <c r="C245" s="33"/>
      <c r="D245" s="94"/>
      <c r="E245" s="169">
        <v>800000</v>
      </c>
      <c r="F245" s="169">
        <v>1123000</v>
      </c>
      <c r="G245" s="169">
        <v>833965</v>
      </c>
      <c r="H245" s="169">
        <f>G245</f>
        <v>833965</v>
      </c>
      <c r="I245" s="169">
        <v>833965</v>
      </c>
      <c r="J245" s="169">
        <f>G245-I245</f>
        <v>0</v>
      </c>
      <c r="K245" s="171">
        <v>833965</v>
      </c>
    </row>
    <row r="246" spans="1:11" ht="24">
      <c r="A246" s="156" t="s">
        <v>232</v>
      </c>
      <c r="B246" s="27" t="s">
        <v>233</v>
      </c>
      <c r="C246" s="27"/>
      <c r="D246" s="73">
        <f>D247+D251+D253</f>
        <v>0</v>
      </c>
      <c r="E246" s="73">
        <f t="shared" ref="E246:K246" si="117">E247+E251+E253</f>
        <v>47735297</v>
      </c>
      <c r="F246" s="73">
        <f t="shared" si="117"/>
        <v>50591297</v>
      </c>
      <c r="G246" s="73">
        <f t="shared" si="117"/>
        <v>41719263</v>
      </c>
      <c r="H246" s="73">
        <f t="shared" si="117"/>
        <v>41719263</v>
      </c>
      <c r="I246" s="73">
        <f t="shared" si="117"/>
        <v>41719263</v>
      </c>
      <c r="J246" s="73">
        <f>J247+J251+J253</f>
        <v>0</v>
      </c>
      <c r="K246" s="81">
        <f t="shared" si="117"/>
        <v>33706806</v>
      </c>
    </row>
    <row r="247" spans="1:11" ht="24">
      <c r="A247" s="157" t="s">
        <v>290</v>
      </c>
      <c r="B247" s="30" t="s">
        <v>235</v>
      </c>
      <c r="C247" s="30"/>
      <c r="D247" s="75">
        <f>D248+D249+D250</f>
        <v>0</v>
      </c>
      <c r="E247" s="75">
        <f t="shared" ref="E247:K247" si="118">E248+E249+E250</f>
        <v>47735297</v>
      </c>
      <c r="F247" s="75">
        <f t="shared" si="118"/>
        <v>50591297</v>
      </c>
      <c r="G247" s="75">
        <f t="shared" si="118"/>
        <v>41719263</v>
      </c>
      <c r="H247" s="75">
        <f t="shared" si="118"/>
        <v>41719263</v>
      </c>
      <c r="I247" s="75">
        <f t="shared" si="118"/>
        <v>41719263</v>
      </c>
      <c r="J247" s="75">
        <f>J248+J249+J250</f>
        <v>0</v>
      </c>
      <c r="K247" s="92">
        <f t="shared" si="118"/>
        <v>33706806</v>
      </c>
    </row>
    <row r="248" spans="1:11" ht="15" hidden="1">
      <c r="A248" s="158" t="s">
        <v>236</v>
      </c>
      <c r="B248" s="33" t="s">
        <v>237</v>
      </c>
      <c r="C248" s="33"/>
      <c r="D248" s="77"/>
      <c r="E248" s="40"/>
      <c r="F248" s="95"/>
      <c r="G248" s="40"/>
      <c r="H248" s="77"/>
      <c r="I248" s="40"/>
      <c r="J248" s="82">
        <f>G248-I248</f>
        <v>0</v>
      </c>
      <c r="K248" s="103"/>
    </row>
    <row r="249" spans="1:11" ht="15">
      <c r="A249" s="158" t="s">
        <v>238</v>
      </c>
      <c r="B249" s="33" t="s">
        <v>239</v>
      </c>
      <c r="C249" s="33"/>
      <c r="D249" s="94"/>
      <c r="E249" s="169">
        <v>14283297</v>
      </c>
      <c r="F249" s="169">
        <v>17139297</v>
      </c>
      <c r="G249" s="169">
        <v>16158633</v>
      </c>
      <c r="H249" s="169">
        <f>G249</f>
        <v>16158633</v>
      </c>
      <c r="I249" s="169">
        <v>16158633</v>
      </c>
      <c r="J249" s="172">
        <f>G249-I249</f>
        <v>0</v>
      </c>
      <c r="K249" s="171">
        <v>16158633</v>
      </c>
    </row>
    <row r="250" spans="1:11" ht="15.75" thickBot="1">
      <c r="A250" s="158" t="s">
        <v>240</v>
      </c>
      <c r="B250" s="33" t="s">
        <v>241</v>
      </c>
      <c r="C250" s="33"/>
      <c r="D250" s="77"/>
      <c r="E250" s="169">
        <v>33452000</v>
      </c>
      <c r="F250" s="169">
        <v>33452000</v>
      </c>
      <c r="G250" s="169">
        <v>25560630</v>
      </c>
      <c r="H250" s="169">
        <f>G250</f>
        <v>25560630</v>
      </c>
      <c r="I250" s="169">
        <v>25560630</v>
      </c>
      <c r="J250" s="172">
        <f>G250-I250</f>
        <v>0</v>
      </c>
      <c r="K250" s="171">
        <v>17548173</v>
      </c>
    </row>
    <row r="251" spans="1:11" ht="15" hidden="1">
      <c r="A251" s="159" t="s">
        <v>242</v>
      </c>
      <c r="B251" s="30" t="s">
        <v>243</v>
      </c>
      <c r="C251" s="30"/>
      <c r="D251" s="75">
        <f>D252</f>
        <v>0</v>
      </c>
      <c r="E251" s="75">
        <f t="shared" ref="E251:K251" si="119">E252</f>
        <v>0</v>
      </c>
      <c r="F251" s="75">
        <f t="shared" si="119"/>
        <v>0</v>
      </c>
      <c r="G251" s="75">
        <f t="shared" si="119"/>
        <v>0</v>
      </c>
      <c r="H251" s="75">
        <f t="shared" si="119"/>
        <v>0</v>
      </c>
      <c r="I251" s="75">
        <f t="shared" si="119"/>
        <v>0</v>
      </c>
      <c r="J251" s="75">
        <f t="shared" si="119"/>
        <v>0</v>
      </c>
      <c r="K251" s="76">
        <f t="shared" si="119"/>
        <v>0</v>
      </c>
    </row>
    <row r="252" spans="1:11" ht="15" hidden="1">
      <c r="A252" s="158" t="s">
        <v>244</v>
      </c>
      <c r="B252" s="33" t="s">
        <v>245</v>
      </c>
      <c r="C252" s="33"/>
      <c r="D252" s="77"/>
      <c r="E252" s="40"/>
      <c r="F252" s="40"/>
      <c r="G252" s="40"/>
      <c r="H252" s="77">
        <f>G252</f>
        <v>0</v>
      </c>
      <c r="I252" s="40"/>
      <c r="J252" s="82">
        <f>G252-I252</f>
        <v>0</v>
      </c>
      <c r="K252" s="83"/>
    </row>
    <row r="253" spans="1:11" ht="15" hidden="1">
      <c r="A253" s="158" t="s">
        <v>246</v>
      </c>
      <c r="B253" s="33" t="s">
        <v>247</v>
      </c>
      <c r="C253" s="33"/>
      <c r="D253" s="77"/>
      <c r="E253" s="40"/>
      <c r="F253" s="40"/>
      <c r="G253" s="40"/>
      <c r="H253" s="77">
        <f>G253</f>
        <v>0</v>
      </c>
      <c r="I253" s="40"/>
      <c r="J253" s="82">
        <f>G253-I253</f>
        <v>0</v>
      </c>
      <c r="K253" s="114"/>
    </row>
    <row r="254" spans="1:11" ht="24" hidden="1">
      <c r="A254" s="156" t="s">
        <v>291</v>
      </c>
      <c r="B254" s="27" t="s">
        <v>249</v>
      </c>
      <c r="C254" s="27"/>
      <c r="D254" s="73">
        <f>D255+D256+D257+D258+D259</f>
        <v>0</v>
      </c>
      <c r="E254" s="73">
        <f t="shared" ref="E254:K254" si="120">E255+E256+E257+E258+E259</f>
        <v>0</v>
      </c>
      <c r="F254" s="73">
        <f t="shared" si="120"/>
        <v>0</v>
      </c>
      <c r="G254" s="73">
        <f t="shared" si="120"/>
        <v>0</v>
      </c>
      <c r="H254" s="73">
        <f t="shared" si="120"/>
        <v>0</v>
      </c>
      <c r="I254" s="73">
        <f t="shared" si="120"/>
        <v>0</v>
      </c>
      <c r="J254" s="73">
        <f t="shared" si="120"/>
        <v>0</v>
      </c>
      <c r="K254" s="74">
        <f t="shared" si="120"/>
        <v>0</v>
      </c>
    </row>
    <row r="255" spans="1:11" ht="15" hidden="1">
      <c r="A255" s="158" t="s">
        <v>250</v>
      </c>
      <c r="B255" s="33" t="s">
        <v>251</v>
      </c>
      <c r="C255" s="33"/>
      <c r="D255" s="77"/>
      <c r="E255" s="40"/>
      <c r="F255" s="95"/>
      <c r="G255" s="40"/>
      <c r="H255" s="77">
        <f>G255</f>
        <v>0</v>
      </c>
      <c r="I255" s="40"/>
      <c r="J255" s="82">
        <f>G255-I255</f>
        <v>0</v>
      </c>
      <c r="K255" s="83"/>
    </row>
    <row r="256" spans="1:11" ht="15" hidden="1">
      <c r="A256" s="158" t="s">
        <v>252</v>
      </c>
      <c r="B256" s="33" t="s">
        <v>253</v>
      </c>
      <c r="C256" s="33"/>
      <c r="D256" s="77"/>
      <c r="E256" s="40"/>
      <c r="F256" s="95"/>
      <c r="G256" s="40"/>
      <c r="H256" s="77">
        <f>G256</f>
        <v>0</v>
      </c>
      <c r="I256" s="40"/>
      <c r="J256" s="82">
        <f>G256-I256</f>
        <v>0</v>
      </c>
      <c r="K256" s="83"/>
    </row>
    <row r="257" spans="1:11" ht="15" hidden="1">
      <c r="A257" s="158" t="s">
        <v>254</v>
      </c>
      <c r="B257" s="33" t="s">
        <v>255</v>
      </c>
      <c r="C257" s="33"/>
      <c r="D257" s="77"/>
      <c r="E257" s="40"/>
      <c r="F257" s="95"/>
      <c r="G257" s="40"/>
      <c r="H257" s="77">
        <f>G257</f>
        <v>0</v>
      </c>
      <c r="I257" s="40"/>
      <c r="J257" s="82">
        <f>G257-I257</f>
        <v>0</v>
      </c>
      <c r="K257" s="83"/>
    </row>
    <row r="258" spans="1:11" ht="15" hidden="1">
      <c r="A258" s="158" t="s">
        <v>292</v>
      </c>
      <c r="B258" s="33" t="s">
        <v>257</v>
      </c>
      <c r="C258" s="33"/>
      <c r="D258" s="77"/>
      <c r="E258" s="40"/>
      <c r="F258" s="40"/>
      <c r="G258" s="40"/>
      <c r="H258" s="77">
        <f>G258</f>
        <v>0</v>
      </c>
      <c r="I258" s="40"/>
      <c r="J258" s="82">
        <f>G258-I258</f>
        <v>0</v>
      </c>
      <c r="K258" s="83"/>
    </row>
    <row r="259" spans="1:11" ht="15" hidden="1">
      <c r="A259" s="158" t="s">
        <v>258</v>
      </c>
      <c r="B259" s="33" t="s">
        <v>259</v>
      </c>
      <c r="C259" s="33"/>
      <c r="D259" s="77"/>
      <c r="E259" s="82"/>
      <c r="F259" s="115"/>
      <c r="G259" s="82"/>
      <c r="H259" s="77">
        <f>G259</f>
        <v>0</v>
      </c>
      <c r="I259" s="82"/>
      <c r="J259" s="82">
        <f>G259-I259</f>
        <v>0</v>
      </c>
      <c r="K259" s="90"/>
    </row>
    <row r="260" spans="1:11" ht="24" hidden="1">
      <c r="A260" s="155" t="s">
        <v>293</v>
      </c>
      <c r="B260" s="24" t="s">
        <v>261</v>
      </c>
      <c r="C260" s="24"/>
      <c r="D260" s="88"/>
      <c r="E260" s="116"/>
      <c r="F260" s="116"/>
      <c r="G260" s="116"/>
      <c r="H260" s="88"/>
      <c r="I260" s="116"/>
      <c r="J260" s="117"/>
      <c r="K260" s="118"/>
    </row>
    <row r="261" spans="1:11" ht="15" hidden="1">
      <c r="A261" s="161" t="s">
        <v>294</v>
      </c>
      <c r="B261" s="61" t="s">
        <v>263</v>
      </c>
      <c r="C261" s="61"/>
      <c r="D261" s="64"/>
      <c r="E261" s="64"/>
      <c r="F261" s="64"/>
      <c r="G261" s="64"/>
      <c r="H261" s="77"/>
      <c r="I261" s="40"/>
      <c r="J261" s="42"/>
      <c r="K261" s="83"/>
    </row>
    <row r="262" spans="1:11" ht="15.75" hidden="1" thickBot="1">
      <c r="A262" s="165" t="s">
        <v>324</v>
      </c>
      <c r="B262" s="119" t="s">
        <v>264</v>
      </c>
      <c r="C262" s="119"/>
      <c r="D262" s="120"/>
      <c r="E262" s="120"/>
      <c r="F262" s="120"/>
      <c r="G262" s="120"/>
      <c r="H262" s="121"/>
      <c r="I262" s="122"/>
      <c r="J262" s="123"/>
      <c r="K262" s="124"/>
    </row>
    <row r="263" spans="1:11" ht="36.75" thickBot="1">
      <c r="A263" s="163" t="s">
        <v>295</v>
      </c>
      <c r="B263" s="125" t="s">
        <v>13</v>
      </c>
      <c r="C263" s="126">
        <f>C264+C274+C282+C334+C351+C381</f>
        <v>105211775</v>
      </c>
      <c r="D263" s="126">
        <f t="shared" ref="D263:K263" si="121">D264+D274+D282+D334+D351+D381</f>
        <v>78453183</v>
      </c>
      <c r="E263" s="126">
        <f t="shared" si="121"/>
        <v>112195475</v>
      </c>
      <c r="F263" s="126">
        <f t="shared" si="121"/>
        <v>79003183</v>
      </c>
      <c r="G263" s="126">
        <f t="shared" si="121"/>
        <v>55160929</v>
      </c>
      <c r="H263" s="126">
        <f t="shared" si="121"/>
        <v>55160929</v>
      </c>
      <c r="I263" s="126">
        <f t="shared" si="121"/>
        <v>55160929</v>
      </c>
      <c r="J263" s="126">
        <f t="shared" si="121"/>
        <v>0</v>
      </c>
      <c r="K263" s="127">
        <f t="shared" si="121"/>
        <v>26177364</v>
      </c>
    </row>
    <row r="264" spans="1:11" ht="24">
      <c r="A264" s="164" t="s">
        <v>296</v>
      </c>
      <c r="B264" s="24" t="s">
        <v>15</v>
      </c>
      <c r="C264" s="88">
        <f t="shared" ref="C264:K264" si="122">C265+C268</f>
        <v>2449500</v>
      </c>
      <c r="D264" s="88">
        <f t="shared" si="122"/>
        <v>2736800</v>
      </c>
      <c r="E264" s="88">
        <f t="shared" si="122"/>
        <v>2449500</v>
      </c>
      <c r="F264" s="88">
        <f t="shared" si="122"/>
        <v>2736800</v>
      </c>
      <c r="G264" s="88">
        <f t="shared" si="122"/>
        <v>1471505</v>
      </c>
      <c r="H264" s="88">
        <f t="shared" si="122"/>
        <v>1471505</v>
      </c>
      <c r="I264" s="88">
        <f t="shared" si="122"/>
        <v>1471505</v>
      </c>
      <c r="J264" s="88">
        <f t="shared" si="122"/>
        <v>0</v>
      </c>
      <c r="K264" s="89">
        <f t="shared" si="122"/>
        <v>1142978</v>
      </c>
    </row>
    <row r="265" spans="1:11" ht="24">
      <c r="A265" s="156" t="s">
        <v>267</v>
      </c>
      <c r="B265" s="27" t="s">
        <v>17</v>
      </c>
      <c r="C265" s="73">
        <f t="shared" ref="C265:K266" si="123">C266</f>
        <v>2449500</v>
      </c>
      <c r="D265" s="73">
        <f t="shared" si="123"/>
        <v>2736800</v>
      </c>
      <c r="E265" s="73">
        <f t="shared" si="123"/>
        <v>2449500</v>
      </c>
      <c r="F265" s="73">
        <f t="shared" si="123"/>
        <v>2736800</v>
      </c>
      <c r="G265" s="73">
        <f t="shared" si="123"/>
        <v>1471505</v>
      </c>
      <c r="H265" s="73">
        <f t="shared" si="123"/>
        <v>1471505</v>
      </c>
      <c r="I265" s="73">
        <f t="shared" si="123"/>
        <v>1471505</v>
      </c>
      <c r="J265" s="73">
        <f t="shared" si="123"/>
        <v>0</v>
      </c>
      <c r="K265" s="100">
        <f t="shared" si="123"/>
        <v>1140408</v>
      </c>
    </row>
    <row r="266" spans="1:11" ht="24">
      <c r="A266" s="159" t="s">
        <v>268</v>
      </c>
      <c r="B266" s="30" t="s">
        <v>19</v>
      </c>
      <c r="C266" s="75">
        <f t="shared" si="123"/>
        <v>2449500</v>
      </c>
      <c r="D266" s="75">
        <f t="shared" si="123"/>
        <v>2736800</v>
      </c>
      <c r="E266" s="75">
        <f t="shared" si="123"/>
        <v>2449500</v>
      </c>
      <c r="F266" s="75">
        <f t="shared" si="123"/>
        <v>2736800</v>
      </c>
      <c r="G266" s="75">
        <f t="shared" si="123"/>
        <v>1471505</v>
      </c>
      <c r="H266" s="75">
        <f t="shared" si="123"/>
        <v>1471505</v>
      </c>
      <c r="I266" s="75">
        <f t="shared" si="123"/>
        <v>1471505</v>
      </c>
      <c r="J266" s="75">
        <f t="shared" si="123"/>
        <v>0</v>
      </c>
      <c r="K266" s="106">
        <f t="shared" si="123"/>
        <v>1140408</v>
      </c>
    </row>
    <row r="267" spans="1:11" ht="15">
      <c r="A267" s="158" t="s">
        <v>20</v>
      </c>
      <c r="B267" s="33" t="s">
        <v>21</v>
      </c>
      <c r="C267" s="178">
        <f>E267</f>
        <v>2449500</v>
      </c>
      <c r="D267" s="94">
        <f>F267</f>
        <v>2736800</v>
      </c>
      <c r="E267" s="169">
        <v>2449500</v>
      </c>
      <c r="F267" s="169">
        <v>2736800</v>
      </c>
      <c r="G267" s="169">
        <v>1471505</v>
      </c>
      <c r="H267" s="169">
        <f>G267</f>
        <v>1471505</v>
      </c>
      <c r="I267" s="169">
        <v>1471505</v>
      </c>
      <c r="J267" s="172"/>
      <c r="K267" s="171">
        <v>1140408</v>
      </c>
    </row>
    <row r="268" spans="1:11" ht="36">
      <c r="A268" s="156" t="s">
        <v>22</v>
      </c>
      <c r="B268" s="27" t="s">
        <v>23</v>
      </c>
      <c r="C268" s="129">
        <f>D268</f>
        <v>0</v>
      </c>
      <c r="D268" s="73">
        <f>D269+D270+D271+D272+D273</f>
        <v>0</v>
      </c>
      <c r="E268" s="73">
        <f t="shared" ref="E268:K268" si="124">E269+E270+E271+E272+E273</f>
        <v>0</v>
      </c>
      <c r="F268" s="73">
        <f t="shared" si="124"/>
        <v>0</v>
      </c>
      <c r="G268" s="73">
        <f t="shared" si="124"/>
        <v>0</v>
      </c>
      <c r="H268" s="73">
        <f t="shared" si="124"/>
        <v>0</v>
      </c>
      <c r="I268" s="73">
        <f t="shared" si="124"/>
        <v>0</v>
      </c>
      <c r="J268" s="73">
        <f t="shared" si="124"/>
        <v>0</v>
      </c>
      <c r="K268" s="74">
        <f t="shared" si="124"/>
        <v>2570</v>
      </c>
    </row>
    <row r="269" spans="1:11" ht="24" hidden="1">
      <c r="A269" s="158" t="s">
        <v>271</v>
      </c>
      <c r="B269" s="33" t="s">
        <v>25</v>
      </c>
      <c r="C269" s="33"/>
      <c r="D269" s="94"/>
      <c r="E269" s="82"/>
      <c r="F269" s="82"/>
      <c r="G269" s="82"/>
      <c r="H269" s="82"/>
      <c r="I269" s="82"/>
      <c r="J269" s="82">
        <f>G269-I269</f>
        <v>0</v>
      </c>
      <c r="K269" s="90"/>
    </row>
    <row r="270" spans="1:11" ht="24" hidden="1">
      <c r="A270" s="158" t="s">
        <v>26</v>
      </c>
      <c r="B270" s="33" t="s">
        <v>27</v>
      </c>
      <c r="C270" s="33"/>
      <c r="D270" s="94"/>
      <c r="E270" s="82"/>
      <c r="F270" s="82"/>
      <c r="G270" s="82"/>
      <c r="H270" s="82"/>
      <c r="I270" s="82"/>
      <c r="J270" s="82">
        <f>G270-I270</f>
        <v>0</v>
      </c>
      <c r="K270" s="90"/>
    </row>
    <row r="271" spans="1:11" ht="36" hidden="1">
      <c r="A271" s="158" t="s">
        <v>28</v>
      </c>
      <c r="B271" s="33" t="s">
        <v>29</v>
      </c>
      <c r="C271" s="128">
        <f>D271</f>
        <v>0</v>
      </c>
      <c r="D271" s="94"/>
      <c r="E271" s="82"/>
      <c r="F271" s="82"/>
      <c r="G271" s="82"/>
      <c r="H271" s="82"/>
      <c r="I271" s="82"/>
      <c r="J271" s="82">
        <f>G271-I271</f>
        <v>0</v>
      </c>
      <c r="K271" s="90"/>
    </row>
    <row r="272" spans="1:11" ht="24">
      <c r="A272" s="158" t="s">
        <v>30</v>
      </c>
      <c r="B272" s="33" t="s">
        <v>31</v>
      </c>
      <c r="C272" s="128">
        <f>D272</f>
        <v>0</v>
      </c>
      <c r="D272" s="94">
        <f>F272</f>
        <v>0</v>
      </c>
      <c r="E272" s="169">
        <v>0</v>
      </c>
      <c r="F272" s="169"/>
      <c r="G272" s="169"/>
      <c r="H272" s="169"/>
      <c r="I272" s="169">
        <f>G272</f>
        <v>0</v>
      </c>
      <c r="J272" s="172">
        <f>G272-I272</f>
        <v>0</v>
      </c>
      <c r="K272" s="171">
        <v>2570</v>
      </c>
    </row>
    <row r="273" spans="1:11" ht="15" hidden="1">
      <c r="A273" s="158" t="s">
        <v>32</v>
      </c>
      <c r="B273" s="33" t="s">
        <v>33</v>
      </c>
      <c r="C273" s="128">
        <f>D273</f>
        <v>0</v>
      </c>
      <c r="D273" s="94"/>
      <c r="E273" s="82"/>
      <c r="F273" s="82"/>
      <c r="G273" s="82"/>
      <c r="H273" s="82"/>
      <c r="I273" s="82"/>
      <c r="J273" s="82">
        <f>G273-I273</f>
        <v>0</v>
      </c>
      <c r="K273" s="90"/>
    </row>
    <row r="274" spans="1:11" ht="24">
      <c r="A274" s="155" t="s">
        <v>45</v>
      </c>
      <c r="B274" s="24" t="s">
        <v>46</v>
      </c>
      <c r="C274" s="24"/>
      <c r="D274" s="88">
        <f>D275+D277</f>
        <v>533900</v>
      </c>
      <c r="E274" s="88">
        <f t="shared" ref="E274:K274" si="125">E275+E277</f>
        <v>617900</v>
      </c>
      <c r="F274" s="88">
        <f t="shared" si="125"/>
        <v>533900</v>
      </c>
      <c r="G274" s="88">
        <f t="shared" si="125"/>
        <v>281296</v>
      </c>
      <c r="H274" s="88">
        <f t="shared" si="125"/>
        <v>281296</v>
      </c>
      <c r="I274" s="88">
        <f t="shared" si="125"/>
        <v>281296</v>
      </c>
      <c r="J274" s="88">
        <f>J275+J277</f>
        <v>0</v>
      </c>
      <c r="K274" s="89">
        <f t="shared" si="125"/>
        <v>65114</v>
      </c>
    </row>
    <row r="275" spans="1:11" ht="15.75" hidden="1">
      <c r="A275" s="156" t="s">
        <v>47</v>
      </c>
      <c r="B275" s="27" t="s">
        <v>48</v>
      </c>
      <c r="C275" s="27"/>
      <c r="D275" s="73">
        <f>D276</f>
        <v>0</v>
      </c>
      <c r="E275" s="73">
        <f t="shared" ref="E275:K275" si="126">E276</f>
        <v>0</v>
      </c>
      <c r="F275" s="73">
        <f t="shared" si="126"/>
        <v>0</v>
      </c>
      <c r="G275" s="73">
        <f t="shared" si="126"/>
        <v>0</v>
      </c>
      <c r="H275" s="73">
        <f t="shared" si="126"/>
        <v>0</v>
      </c>
      <c r="I275" s="73">
        <f t="shared" si="126"/>
        <v>0</v>
      </c>
      <c r="J275" s="73">
        <f t="shared" si="126"/>
        <v>0</v>
      </c>
      <c r="K275" s="74">
        <f t="shared" si="126"/>
        <v>0</v>
      </c>
    </row>
    <row r="276" spans="1:11" ht="15" hidden="1">
      <c r="A276" s="158" t="s">
        <v>272</v>
      </c>
      <c r="B276" s="33" t="s">
        <v>50</v>
      </c>
      <c r="C276" s="33"/>
      <c r="D276" s="94"/>
      <c r="E276" s="82"/>
      <c r="F276" s="82"/>
      <c r="G276" s="82"/>
      <c r="H276" s="82"/>
      <c r="I276" s="82"/>
      <c r="J276" s="82">
        <f>G276-I276</f>
        <v>0</v>
      </c>
      <c r="K276" s="90"/>
    </row>
    <row r="277" spans="1:11" ht="24">
      <c r="A277" s="156" t="s">
        <v>297</v>
      </c>
      <c r="B277" s="27" t="s">
        <v>52</v>
      </c>
      <c r="C277" s="73">
        <f>C278</f>
        <v>617900</v>
      </c>
      <c r="D277" s="73">
        <f>D278</f>
        <v>533900</v>
      </c>
      <c r="E277" s="73">
        <f>E278</f>
        <v>617900</v>
      </c>
      <c r="F277" s="73">
        <f t="shared" ref="F277:K277" si="127">F278</f>
        <v>533900</v>
      </c>
      <c r="G277" s="73">
        <f t="shared" si="127"/>
        <v>281296</v>
      </c>
      <c r="H277" s="73">
        <f t="shared" si="127"/>
        <v>281296</v>
      </c>
      <c r="I277" s="73">
        <f t="shared" si="127"/>
        <v>281296</v>
      </c>
      <c r="J277" s="73">
        <f t="shared" si="127"/>
        <v>0</v>
      </c>
      <c r="K277" s="73">
        <f t="shared" si="127"/>
        <v>65114</v>
      </c>
    </row>
    <row r="278" spans="1:11" ht="15">
      <c r="A278" s="159" t="s">
        <v>53</v>
      </c>
      <c r="B278" s="30" t="s">
        <v>54</v>
      </c>
      <c r="C278" s="75">
        <f>C279+C280+C281</f>
        <v>617900</v>
      </c>
      <c r="D278" s="75">
        <f>D279+D280+D281</f>
        <v>533900</v>
      </c>
      <c r="E278" s="75">
        <f>E279+E280+E281</f>
        <v>617900</v>
      </c>
      <c r="F278" s="75">
        <f t="shared" ref="F278:K278" si="128">F279+F280+F281</f>
        <v>533900</v>
      </c>
      <c r="G278" s="75">
        <f t="shared" si="128"/>
        <v>281296</v>
      </c>
      <c r="H278" s="75">
        <f t="shared" si="128"/>
        <v>281296</v>
      </c>
      <c r="I278" s="75">
        <f t="shared" si="128"/>
        <v>281296</v>
      </c>
      <c r="J278" s="75">
        <f t="shared" si="128"/>
        <v>0</v>
      </c>
      <c r="K278" s="75">
        <f t="shared" si="128"/>
        <v>65114</v>
      </c>
    </row>
    <row r="279" spans="1:11" ht="15">
      <c r="A279" s="158" t="s">
        <v>55</v>
      </c>
      <c r="B279" s="33" t="s">
        <v>56</v>
      </c>
      <c r="C279" s="94">
        <f t="shared" ref="C279:D281" si="129">E279</f>
        <v>251600</v>
      </c>
      <c r="D279" s="94">
        <f t="shared" si="129"/>
        <v>251600</v>
      </c>
      <c r="E279" s="169">
        <v>251600</v>
      </c>
      <c r="F279" s="169">
        <v>251600</v>
      </c>
      <c r="G279" s="169">
        <v>249215</v>
      </c>
      <c r="H279" s="169">
        <f>G279</f>
        <v>249215</v>
      </c>
      <c r="I279" s="169">
        <f>G279</f>
        <v>249215</v>
      </c>
      <c r="J279" s="172">
        <f>G279-I279</f>
        <v>0</v>
      </c>
      <c r="K279" s="171">
        <v>0</v>
      </c>
    </row>
    <row r="280" spans="1:11" ht="24">
      <c r="A280" s="158" t="s">
        <v>57</v>
      </c>
      <c r="B280" s="33" t="s">
        <v>58</v>
      </c>
      <c r="C280" s="182">
        <f t="shared" si="129"/>
        <v>114000</v>
      </c>
      <c r="D280" s="94">
        <f t="shared" si="129"/>
        <v>20000</v>
      </c>
      <c r="E280" s="169">
        <v>114000</v>
      </c>
      <c r="F280" s="169">
        <v>20000</v>
      </c>
      <c r="G280" s="169">
        <v>17129</v>
      </c>
      <c r="H280" s="169">
        <f>G280</f>
        <v>17129</v>
      </c>
      <c r="I280" s="169">
        <f>G280</f>
        <v>17129</v>
      </c>
      <c r="J280" s="172">
        <f>G280-I280</f>
        <v>0</v>
      </c>
      <c r="K280" s="171">
        <v>57033</v>
      </c>
    </row>
    <row r="281" spans="1:11" ht="24">
      <c r="A281" s="158" t="s">
        <v>59</v>
      </c>
      <c r="B281" s="33" t="s">
        <v>60</v>
      </c>
      <c r="C281" s="182">
        <f t="shared" si="129"/>
        <v>252300</v>
      </c>
      <c r="D281" s="82">
        <f t="shared" si="129"/>
        <v>262300</v>
      </c>
      <c r="E281" s="169">
        <v>252300</v>
      </c>
      <c r="F281" s="169">
        <f>10000+252300</f>
        <v>262300</v>
      </c>
      <c r="G281" s="169">
        <f>7079+7873</f>
        <v>14952</v>
      </c>
      <c r="H281" s="169">
        <f>G281</f>
        <v>14952</v>
      </c>
      <c r="I281" s="169">
        <f>7079+7873</f>
        <v>14952</v>
      </c>
      <c r="J281" s="169">
        <f>G281-I281</f>
        <v>0</v>
      </c>
      <c r="K281" s="171">
        <f>2+8079</f>
        <v>8081</v>
      </c>
    </row>
    <row r="282" spans="1:11" ht="36">
      <c r="A282" s="155" t="s">
        <v>298</v>
      </c>
      <c r="B282" s="24" t="s">
        <v>62</v>
      </c>
      <c r="C282" s="88">
        <f>C283+C298+C305+C322</f>
        <v>20724159</v>
      </c>
      <c r="D282" s="88">
        <f>D283+D298+D305+D322</f>
        <v>13184779</v>
      </c>
      <c r="E282" s="88">
        <f t="shared" ref="E282:K282" si="130">E283+E298+E305+E322</f>
        <v>20724159</v>
      </c>
      <c r="F282" s="88">
        <f t="shared" si="130"/>
        <v>13484779</v>
      </c>
      <c r="G282" s="88">
        <f t="shared" si="130"/>
        <v>6736255</v>
      </c>
      <c r="H282" s="88">
        <f t="shared" si="130"/>
        <v>6736255</v>
      </c>
      <c r="I282" s="88">
        <f t="shared" si="130"/>
        <v>6736255</v>
      </c>
      <c r="J282" s="88">
        <f>J283+J298+J305+J322</f>
        <v>0</v>
      </c>
      <c r="K282" s="89">
        <f t="shared" si="130"/>
        <v>5559413</v>
      </c>
    </row>
    <row r="283" spans="1:11" ht="36">
      <c r="A283" s="156" t="s">
        <v>299</v>
      </c>
      <c r="B283" s="27" t="s">
        <v>64</v>
      </c>
      <c r="C283" s="73">
        <f t="shared" ref="C283:K283" si="131">C284+C287+C291+C292+C294+C297</f>
        <v>7907055</v>
      </c>
      <c r="D283" s="73">
        <f t="shared" si="131"/>
        <v>6207605</v>
      </c>
      <c r="E283" s="73">
        <f t="shared" si="131"/>
        <v>7907055</v>
      </c>
      <c r="F283" s="73">
        <f t="shared" si="131"/>
        <v>6207605</v>
      </c>
      <c r="G283" s="73">
        <f t="shared" si="131"/>
        <v>4058697</v>
      </c>
      <c r="H283" s="73">
        <f t="shared" si="131"/>
        <v>4058697</v>
      </c>
      <c r="I283" s="73">
        <f t="shared" si="131"/>
        <v>4058697</v>
      </c>
      <c r="J283" s="73">
        <f>J284+J287+J291+J292+J294+J297</f>
        <v>0</v>
      </c>
      <c r="K283" s="74">
        <f t="shared" si="131"/>
        <v>1064231</v>
      </c>
    </row>
    <row r="284" spans="1:11" ht="24">
      <c r="A284" s="159" t="s">
        <v>274</v>
      </c>
      <c r="B284" s="30" t="s">
        <v>66</v>
      </c>
      <c r="C284" s="75">
        <f t="shared" ref="C284:K284" si="132">C285+C286</f>
        <v>4002839</v>
      </c>
      <c r="D284" s="75">
        <f t="shared" si="132"/>
        <v>1724390</v>
      </c>
      <c r="E284" s="75">
        <f>E285+E286</f>
        <v>4002839</v>
      </c>
      <c r="F284" s="75">
        <f>F285+F286</f>
        <v>1724390</v>
      </c>
      <c r="G284" s="75">
        <f t="shared" si="132"/>
        <v>1149199</v>
      </c>
      <c r="H284" s="75">
        <f t="shared" si="132"/>
        <v>1149199</v>
      </c>
      <c r="I284" s="75">
        <f t="shared" si="132"/>
        <v>1149199</v>
      </c>
      <c r="J284" s="75">
        <f>J285+J286</f>
        <v>0</v>
      </c>
      <c r="K284" s="76">
        <f t="shared" si="132"/>
        <v>40103</v>
      </c>
    </row>
    <row r="285" spans="1:11" ht="15">
      <c r="A285" s="158" t="s">
        <v>67</v>
      </c>
      <c r="B285" s="33" t="s">
        <v>68</v>
      </c>
      <c r="C285" s="180">
        <f>E285</f>
        <v>4002839</v>
      </c>
      <c r="D285" s="181">
        <f>F285</f>
        <v>1724390</v>
      </c>
      <c r="E285" s="177">
        <f>'[1]13+verif'!E285</f>
        <v>4002839</v>
      </c>
      <c r="F285" s="177">
        <f>'[1]13+verif'!F285</f>
        <v>1724390</v>
      </c>
      <c r="G285" s="177">
        <f>'[1]13+verif'!G285</f>
        <v>1149199</v>
      </c>
      <c r="H285" s="177">
        <f>'[1]13+verif'!H285</f>
        <v>1149199</v>
      </c>
      <c r="I285" s="177">
        <f>'[1]13+verif'!I285</f>
        <v>1149199</v>
      </c>
      <c r="J285" s="177">
        <f>'[1]13+verif'!J285</f>
        <v>0</v>
      </c>
      <c r="K285" s="177">
        <f>'[1]13+verif'!K285</f>
        <v>39054</v>
      </c>
    </row>
    <row r="286" spans="1:11" ht="15">
      <c r="A286" s="158" t="s">
        <v>69</v>
      </c>
      <c r="B286" s="33" t="s">
        <v>70</v>
      </c>
      <c r="C286" s="180">
        <f>D286</f>
        <v>0</v>
      </c>
      <c r="D286" s="181"/>
      <c r="E286" s="181"/>
      <c r="F286" s="177"/>
      <c r="G286" s="181"/>
      <c r="H286" s="181"/>
      <c r="I286" s="181"/>
      <c r="J286" s="177">
        <v>0</v>
      </c>
      <c r="K286" s="177">
        <f>'[1]13+verif'!K286</f>
        <v>1049</v>
      </c>
    </row>
    <row r="287" spans="1:11" ht="24">
      <c r="A287" s="159" t="s">
        <v>275</v>
      </c>
      <c r="B287" s="30" t="s">
        <v>72</v>
      </c>
      <c r="C287" s="75">
        <f>C288+C289+C290</f>
        <v>808354</v>
      </c>
      <c r="D287" s="75">
        <f>D288+D289+D290</f>
        <v>2040819</v>
      </c>
      <c r="E287" s="75">
        <f t="shared" ref="E287:K287" si="133">E288+E289+E290</f>
        <v>808354</v>
      </c>
      <c r="F287" s="75">
        <f t="shared" si="133"/>
        <v>2040819</v>
      </c>
      <c r="G287" s="75">
        <f t="shared" si="133"/>
        <v>802497</v>
      </c>
      <c r="H287" s="75">
        <f t="shared" si="133"/>
        <v>802497</v>
      </c>
      <c r="I287" s="75">
        <f t="shared" si="133"/>
        <v>802497</v>
      </c>
      <c r="J287" s="75">
        <f t="shared" si="133"/>
        <v>0</v>
      </c>
      <c r="K287" s="76">
        <f t="shared" si="133"/>
        <v>1009128</v>
      </c>
    </row>
    <row r="288" spans="1:11" ht="15">
      <c r="A288" s="158" t="s">
        <v>73</v>
      </c>
      <c r="B288" s="33" t="s">
        <v>74</v>
      </c>
      <c r="C288" s="184">
        <f>E288</f>
        <v>122500</v>
      </c>
      <c r="D288" s="179">
        <f>F288</f>
        <v>942200</v>
      </c>
      <c r="E288" s="169">
        <f>'[1]13+verif'!E288</f>
        <v>122500</v>
      </c>
      <c r="F288" s="169">
        <f>'[1]13+verif'!F288</f>
        <v>942200</v>
      </c>
      <c r="G288" s="169">
        <f>'[1]13+verif'!G288</f>
        <v>162697</v>
      </c>
      <c r="H288" s="169">
        <f>'[1]13+verif'!H288</f>
        <v>162697</v>
      </c>
      <c r="I288" s="169">
        <f>'[1]13+verif'!I288</f>
        <v>162697</v>
      </c>
      <c r="J288" s="169">
        <f>'[1]13+verif'!J288</f>
        <v>0</v>
      </c>
      <c r="K288" s="169">
        <f>'[1]13+verif'!K288</f>
        <v>117105</v>
      </c>
    </row>
    <row r="289" spans="1:11" ht="15">
      <c r="A289" s="158" t="s">
        <v>75</v>
      </c>
      <c r="B289" s="33" t="s">
        <v>76</v>
      </c>
      <c r="C289" s="184">
        <f>E289</f>
        <v>685854</v>
      </c>
      <c r="D289" s="179">
        <f>F289</f>
        <v>1098619</v>
      </c>
      <c r="E289" s="169">
        <f>'[1]13+verif'!E289</f>
        <v>685854</v>
      </c>
      <c r="F289" s="169">
        <f>'[1]13+verif'!F289</f>
        <v>1098619</v>
      </c>
      <c r="G289" s="169">
        <f>'[1]13+verif'!G289</f>
        <v>639800</v>
      </c>
      <c r="H289" s="169">
        <f>'[1]13+verif'!H289</f>
        <v>639800</v>
      </c>
      <c r="I289" s="169">
        <f>'[1]13+verif'!I289</f>
        <v>639800</v>
      </c>
      <c r="J289" s="169">
        <f>'[1]13+verif'!J289</f>
        <v>0</v>
      </c>
      <c r="K289" s="169">
        <f>'[1]13+verif'!K289</f>
        <v>892023</v>
      </c>
    </row>
    <row r="290" spans="1:11" ht="15" hidden="1">
      <c r="A290" s="158" t="s">
        <v>77</v>
      </c>
      <c r="B290" s="33" t="s">
        <v>78</v>
      </c>
      <c r="C290" s="178">
        <f>E290</f>
        <v>0</v>
      </c>
      <c r="D290" s="94"/>
      <c r="E290" s="94"/>
      <c r="F290" s="82"/>
      <c r="G290" s="94"/>
      <c r="H290" s="78">
        <f>G290</f>
        <v>0</v>
      </c>
      <c r="I290" s="82"/>
      <c r="J290" s="82">
        <f>G290-I290</f>
        <v>0</v>
      </c>
      <c r="K290" s="90"/>
    </row>
    <row r="291" spans="1:11" ht="15" hidden="1">
      <c r="A291" s="158" t="s">
        <v>79</v>
      </c>
      <c r="B291" s="33" t="s">
        <v>80</v>
      </c>
      <c r="C291" s="178">
        <f>E291</f>
        <v>0</v>
      </c>
      <c r="D291" s="94"/>
      <c r="E291" s="94"/>
      <c r="F291" s="115"/>
      <c r="G291" s="94"/>
      <c r="H291" s="78">
        <f>G291</f>
        <v>0</v>
      </c>
      <c r="I291" s="82"/>
      <c r="J291" s="82">
        <f>G291-I291</f>
        <v>0</v>
      </c>
      <c r="K291" s="90"/>
    </row>
    <row r="292" spans="1:11" ht="24" hidden="1">
      <c r="A292" s="159" t="s">
        <v>277</v>
      </c>
      <c r="B292" s="30" t="s">
        <v>82</v>
      </c>
      <c r="C292" s="183">
        <f>D292</f>
        <v>0</v>
      </c>
      <c r="D292" s="75">
        <f>D293</f>
        <v>0</v>
      </c>
      <c r="E292" s="75">
        <f t="shared" ref="E292:K292" si="134">E293</f>
        <v>0</v>
      </c>
      <c r="F292" s="75">
        <f t="shared" si="134"/>
        <v>0</v>
      </c>
      <c r="G292" s="75">
        <f t="shared" si="134"/>
        <v>0</v>
      </c>
      <c r="H292" s="75">
        <f t="shared" si="134"/>
        <v>0</v>
      </c>
      <c r="I292" s="75">
        <f t="shared" si="134"/>
        <v>0</v>
      </c>
      <c r="J292" s="75">
        <f t="shared" si="134"/>
        <v>0</v>
      </c>
      <c r="K292" s="76">
        <f t="shared" si="134"/>
        <v>0</v>
      </c>
    </row>
    <row r="293" spans="1:11" ht="15" hidden="1">
      <c r="A293" s="158" t="s">
        <v>300</v>
      </c>
      <c r="B293" s="33" t="s">
        <v>84</v>
      </c>
      <c r="C293" s="178">
        <f>D293</f>
        <v>0</v>
      </c>
      <c r="D293" s="94"/>
      <c r="E293" s="94"/>
      <c r="F293" s="82"/>
      <c r="G293" s="94"/>
      <c r="H293" s="96"/>
      <c r="I293" s="82"/>
      <c r="J293" s="82">
        <f>G293-I293</f>
        <v>0</v>
      </c>
      <c r="K293" s="90"/>
    </row>
    <row r="294" spans="1:11" ht="24" hidden="1">
      <c r="A294" s="159" t="s">
        <v>278</v>
      </c>
      <c r="B294" s="30" t="s">
        <v>86</v>
      </c>
      <c r="C294" s="183">
        <f>D294</f>
        <v>0</v>
      </c>
      <c r="D294" s="75">
        <f>D295+D296</f>
        <v>0</v>
      </c>
      <c r="E294" s="75">
        <f t="shared" ref="E294:K294" si="135">E295+E296</f>
        <v>0</v>
      </c>
      <c r="F294" s="75">
        <f t="shared" si="135"/>
        <v>0</v>
      </c>
      <c r="G294" s="75">
        <f t="shared" si="135"/>
        <v>0</v>
      </c>
      <c r="H294" s="75">
        <f t="shared" si="135"/>
        <v>0</v>
      </c>
      <c r="I294" s="75">
        <f t="shared" si="135"/>
        <v>0</v>
      </c>
      <c r="J294" s="75">
        <f t="shared" si="135"/>
        <v>0</v>
      </c>
      <c r="K294" s="76">
        <f t="shared" si="135"/>
        <v>0</v>
      </c>
    </row>
    <row r="295" spans="1:11" ht="15" hidden="1">
      <c r="A295" s="158" t="s">
        <v>87</v>
      </c>
      <c r="B295" s="33" t="s">
        <v>88</v>
      </c>
      <c r="C295" s="178">
        <f>D295</f>
        <v>0</v>
      </c>
      <c r="D295" s="94"/>
      <c r="E295" s="94"/>
      <c r="F295" s="82"/>
      <c r="G295" s="94"/>
      <c r="H295" s="94">
        <f>G295</f>
        <v>0</v>
      </c>
      <c r="I295" s="94"/>
      <c r="J295" s="82">
        <f>G295-I295</f>
        <v>0</v>
      </c>
      <c r="K295" s="90"/>
    </row>
    <row r="296" spans="1:11" ht="15" hidden="1">
      <c r="A296" s="158" t="s">
        <v>89</v>
      </c>
      <c r="B296" s="33" t="s">
        <v>90</v>
      </c>
      <c r="C296" s="178">
        <f>D296</f>
        <v>0</v>
      </c>
      <c r="D296" s="94"/>
      <c r="E296" s="94"/>
      <c r="F296" s="82"/>
      <c r="G296" s="94"/>
      <c r="H296" s="94">
        <f>G296</f>
        <v>0</v>
      </c>
      <c r="I296" s="82"/>
      <c r="J296" s="82">
        <f>G296-I296</f>
        <v>0</v>
      </c>
      <c r="K296" s="90"/>
    </row>
    <row r="297" spans="1:11" ht="15">
      <c r="A297" s="158" t="s">
        <v>91</v>
      </c>
      <c r="B297" s="33" t="s">
        <v>92</v>
      </c>
      <c r="C297" s="184">
        <f>E297</f>
        <v>3095862</v>
      </c>
      <c r="D297" s="179">
        <f>F297</f>
        <v>2442396</v>
      </c>
      <c r="E297" s="169">
        <f>'[1]13+verif'!E297</f>
        <v>3095862</v>
      </c>
      <c r="F297" s="169">
        <f>'[1]13+verif'!F297</f>
        <v>2442396</v>
      </c>
      <c r="G297" s="169">
        <f>'[1]13+verif'!G297</f>
        <v>2107001</v>
      </c>
      <c r="H297" s="169">
        <f>'[1]13+verif'!H297</f>
        <v>2107001</v>
      </c>
      <c r="I297" s="169">
        <f>'[1]13+verif'!I297</f>
        <v>2107001</v>
      </c>
      <c r="J297" s="169">
        <f>'[1]13+verif'!J297</f>
        <v>0</v>
      </c>
      <c r="K297" s="169">
        <f>'[1]13+verif'!K297</f>
        <v>15000</v>
      </c>
    </row>
    <row r="298" spans="1:11" ht="24">
      <c r="A298" s="156" t="s">
        <v>301</v>
      </c>
      <c r="B298" s="27" t="s">
        <v>94</v>
      </c>
      <c r="C298" s="73">
        <f t="shared" ref="C298:K298" si="136">C299+C302+C303</f>
        <v>0</v>
      </c>
      <c r="D298" s="73">
        <f t="shared" si="136"/>
        <v>0</v>
      </c>
      <c r="E298" s="73">
        <f t="shared" si="136"/>
        <v>0</v>
      </c>
      <c r="F298" s="73">
        <f t="shared" si="136"/>
        <v>300000</v>
      </c>
      <c r="G298" s="73">
        <f t="shared" si="136"/>
        <v>258647</v>
      </c>
      <c r="H298" s="73">
        <f t="shared" si="136"/>
        <v>258647</v>
      </c>
      <c r="I298" s="73">
        <f t="shared" si="136"/>
        <v>258647</v>
      </c>
      <c r="J298" s="73">
        <f>J299+J302+J303</f>
        <v>0</v>
      </c>
      <c r="K298" s="74">
        <f t="shared" si="136"/>
        <v>258647</v>
      </c>
    </row>
    <row r="299" spans="1:11" ht="24" hidden="1">
      <c r="A299" s="159" t="s">
        <v>95</v>
      </c>
      <c r="B299" s="30" t="s">
        <v>96</v>
      </c>
      <c r="C299" s="75">
        <f t="shared" ref="C299:K299" si="137">C300+C301</f>
        <v>0</v>
      </c>
      <c r="D299" s="75">
        <f t="shared" si="137"/>
        <v>0</v>
      </c>
      <c r="E299" s="75">
        <f t="shared" si="137"/>
        <v>0</v>
      </c>
      <c r="F299" s="75">
        <f t="shared" si="137"/>
        <v>0</v>
      </c>
      <c r="G299" s="75">
        <f t="shared" si="137"/>
        <v>0</v>
      </c>
      <c r="H299" s="75">
        <f t="shared" si="137"/>
        <v>0</v>
      </c>
      <c r="I299" s="75">
        <f t="shared" si="137"/>
        <v>0</v>
      </c>
      <c r="J299" s="75">
        <f>J300+J301</f>
        <v>0</v>
      </c>
      <c r="K299" s="76">
        <f t="shared" si="137"/>
        <v>0</v>
      </c>
    </row>
    <row r="300" spans="1:11" ht="15" hidden="1">
      <c r="A300" s="158" t="s">
        <v>97</v>
      </c>
      <c r="B300" s="33" t="s">
        <v>98</v>
      </c>
      <c r="C300" s="128">
        <f>D300</f>
        <v>0</v>
      </c>
      <c r="D300" s="94"/>
      <c r="E300" s="82"/>
      <c r="F300" s="115"/>
      <c r="G300" s="82"/>
      <c r="H300" s="96">
        <f>G300</f>
        <v>0</v>
      </c>
      <c r="I300" s="96"/>
      <c r="J300" s="96">
        <f>G300-I300</f>
        <v>0</v>
      </c>
      <c r="K300" s="90"/>
    </row>
    <row r="301" spans="1:11" ht="15" hidden="1">
      <c r="A301" s="158" t="s">
        <v>99</v>
      </c>
      <c r="B301" s="44" t="s">
        <v>100</v>
      </c>
      <c r="C301" s="128">
        <f>D301</f>
        <v>0</v>
      </c>
      <c r="D301" s="94"/>
      <c r="E301" s="82"/>
      <c r="F301" s="82"/>
      <c r="G301" s="82"/>
      <c r="H301" s="96">
        <f>G301</f>
        <v>0</v>
      </c>
      <c r="I301" s="96"/>
      <c r="J301" s="96">
        <f>G301-I301</f>
        <v>0</v>
      </c>
      <c r="K301" s="90"/>
    </row>
    <row r="302" spans="1:11" ht="15" hidden="1">
      <c r="A302" s="158" t="s">
        <v>101</v>
      </c>
      <c r="B302" s="44" t="s">
        <v>102</v>
      </c>
      <c r="C302" s="128">
        <f>D302</f>
        <v>0</v>
      </c>
      <c r="D302" s="94"/>
      <c r="E302" s="82"/>
      <c r="F302" s="82"/>
      <c r="G302" s="82"/>
      <c r="H302" s="96">
        <f>G302</f>
        <v>0</v>
      </c>
      <c r="I302" s="96"/>
      <c r="J302" s="96">
        <f>G302-I302</f>
        <v>0</v>
      </c>
      <c r="K302" s="90"/>
    </row>
    <row r="303" spans="1:11" ht="24">
      <c r="A303" s="159" t="s">
        <v>302</v>
      </c>
      <c r="B303" s="30" t="s">
        <v>104</v>
      </c>
      <c r="C303" s="130">
        <f>D303</f>
        <v>0</v>
      </c>
      <c r="D303" s="75">
        <f>D304</f>
        <v>0</v>
      </c>
      <c r="E303" s="75">
        <f t="shared" ref="E303:K303" si="138">E304</f>
        <v>0</v>
      </c>
      <c r="F303" s="75">
        <f t="shared" si="138"/>
        <v>300000</v>
      </c>
      <c r="G303" s="75">
        <f t="shared" si="138"/>
        <v>258647</v>
      </c>
      <c r="H303" s="75">
        <f t="shared" si="138"/>
        <v>258647</v>
      </c>
      <c r="I303" s="75">
        <f t="shared" si="138"/>
        <v>258647</v>
      </c>
      <c r="J303" s="75">
        <f t="shared" si="138"/>
        <v>0</v>
      </c>
      <c r="K303" s="76">
        <f t="shared" si="138"/>
        <v>258647</v>
      </c>
    </row>
    <row r="304" spans="1:11" ht="15">
      <c r="A304" s="158" t="s">
        <v>105</v>
      </c>
      <c r="B304" s="33" t="s">
        <v>106</v>
      </c>
      <c r="C304" s="128">
        <f>D304</f>
        <v>0</v>
      </c>
      <c r="D304" s="94">
        <v>0</v>
      </c>
      <c r="E304" s="169"/>
      <c r="F304" s="169">
        <v>300000</v>
      </c>
      <c r="G304" s="169">
        <v>258647</v>
      </c>
      <c r="H304" s="169">
        <f>G304</f>
        <v>258647</v>
      </c>
      <c r="I304" s="169">
        <v>258647</v>
      </c>
      <c r="J304" s="169"/>
      <c r="K304" s="177">
        <v>258647</v>
      </c>
    </row>
    <row r="305" spans="1:11" ht="36">
      <c r="A305" s="156" t="s">
        <v>303</v>
      </c>
      <c r="B305" s="27" t="s">
        <v>108</v>
      </c>
      <c r="C305" s="73">
        <f>C306+C316+C320+C321</f>
        <v>10610200</v>
      </c>
      <c r="D305" s="73">
        <f>D306+D316+D320+D321</f>
        <v>5747670</v>
      </c>
      <c r="E305" s="73">
        <f>E306+E316+E320+E321</f>
        <v>10610200</v>
      </c>
      <c r="F305" s="73">
        <f t="shared" ref="F305:K305" si="139">F306+F316+F320+F321</f>
        <v>5747670</v>
      </c>
      <c r="G305" s="73">
        <f t="shared" si="139"/>
        <v>1701887</v>
      </c>
      <c r="H305" s="73">
        <f t="shared" si="139"/>
        <v>1701887</v>
      </c>
      <c r="I305" s="73">
        <f t="shared" si="139"/>
        <v>1701887</v>
      </c>
      <c r="J305" s="73">
        <f>J306+J316+J320+J321</f>
        <v>0</v>
      </c>
      <c r="K305" s="74">
        <f t="shared" si="139"/>
        <v>3839768</v>
      </c>
    </row>
    <row r="306" spans="1:11" ht="24">
      <c r="A306" s="159" t="s">
        <v>109</v>
      </c>
      <c r="B306" s="30" t="s">
        <v>110</v>
      </c>
      <c r="C306" s="75">
        <f>C307+C308+C309+C310+C311+C312+C313+C314+C315</f>
        <v>978000</v>
      </c>
      <c r="D306" s="75">
        <f>D307+D308+D309+D310+D311+D312+D313+D314+D315</f>
        <v>335070</v>
      </c>
      <c r="E306" s="75">
        <f>E307+E308+E309+E310+E311+E312+E313+E314+E315</f>
        <v>978000</v>
      </c>
      <c r="F306" s="75">
        <f t="shared" ref="F306:K306" si="140">F307+F308+F309+F310+F311+F312+F313+F314+F315</f>
        <v>335070</v>
      </c>
      <c r="G306" s="75">
        <f t="shared" si="140"/>
        <v>36881</v>
      </c>
      <c r="H306" s="75">
        <f t="shared" si="140"/>
        <v>36881</v>
      </c>
      <c r="I306" s="75">
        <f t="shared" si="140"/>
        <v>36881</v>
      </c>
      <c r="J306" s="75">
        <f>J307+J308+J309+J310+J311+J312+J313+J314+J315</f>
        <v>0</v>
      </c>
      <c r="K306" s="76">
        <f t="shared" si="140"/>
        <v>485738</v>
      </c>
    </row>
    <row r="307" spans="1:11" ht="24" hidden="1">
      <c r="A307" s="158" t="s">
        <v>304</v>
      </c>
      <c r="B307" s="33" t="s">
        <v>112</v>
      </c>
      <c r="C307" s="128">
        <f>D307</f>
        <v>0</v>
      </c>
      <c r="D307" s="94"/>
      <c r="E307" s="82"/>
      <c r="F307" s="82"/>
      <c r="G307" s="82"/>
      <c r="H307" s="96">
        <f>G307</f>
        <v>0</v>
      </c>
      <c r="I307" s="96"/>
      <c r="J307" s="96">
        <f t="shared" ref="J307:J315" si="141">G307-I307</f>
        <v>0</v>
      </c>
      <c r="K307" s="90"/>
    </row>
    <row r="308" spans="1:11" ht="15" hidden="1">
      <c r="A308" s="158" t="s">
        <v>113</v>
      </c>
      <c r="B308" s="33" t="s">
        <v>114</v>
      </c>
      <c r="C308" s="128">
        <f t="shared" ref="C308:C315" si="142">D308</f>
        <v>0</v>
      </c>
      <c r="D308" s="94"/>
      <c r="E308" s="82"/>
      <c r="F308" s="82"/>
      <c r="G308" s="82"/>
      <c r="H308" s="96">
        <f t="shared" ref="H308:H315" si="143">G308</f>
        <v>0</v>
      </c>
      <c r="I308" s="96"/>
      <c r="J308" s="96">
        <f t="shared" si="141"/>
        <v>0</v>
      </c>
      <c r="K308" s="90"/>
    </row>
    <row r="309" spans="1:11" ht="15">
      <c r="A309" s="158" t="s">
        <v>115</v>
      </c>
      <c r="B309" s="33" t="s">
        <v>116</v>
      </c>
      <c r="C309" s="178">
        <f>E309</f>
        <v>978000</v>
      </c>
      <c r="D309" s="94">
        <f>F309</f>
        <v>335070</v>
      </c>
      <c r="E309" s="169">
        <v>978000</v>
      </c>
      <c r="F309" s="169">
        <v>335070</v>
      </c>
      <c r="G309" s="169">
        <v>36881</v>
      </c>
      <c r="H309" s="174">
        <f t="shared" si="143"/>
        <v>36881</v>
      </c>
      <c r="I309" s="169">
        <v>36881</v>
      </c>
      <c r="J309" s="172">
        <f t="shared" si="141"/>
        <v>0</v>
      </c>
      <c r="K309" s="171">
        <f>9855+324414</f>
        <v>334269</v>
      </c>
    </row>
    <row r="310" spans="1:11" ht="15" hidden="1">
      <c r="A310" s="158" t="s">
        <v>117</v>
      </c>
      <c r="B310" s="33" t="s">
        <v>118</v>
      </c>
      <c r="C310" s="128">
        <f t="shared" si="142"/>
        <v>0</v>
      </c>
      <c r="D310" s="94"/>
      <c r="E310" s="169"/>
      <c r="F310" s="169"/>
      <c r="G310" s="169"/>
      <c r="H310" s="174">
        <f t="shared" si="143"/>
        <v>0</v>
      </c>
      <c r="I310" s="174"/>
      <c r="J310" s="174">
        <f t="shared" si="141"/>
        <v>0</v>
      </c>
      <c r="K310" s="171"/>
    </row>
    <row r="311" spans="1:11" ht="15">
      <c r="A311" s="158" t="s">
        <v>119</v>
      </c>
      <c r="B311" s="33" t="s">
        <v>120</v>
      </c>
      <c r="C311" s="128">
        <f t="shared" si="142"/>
        <v>0</v>
      </c>
      <c r="D311" s="94">
        <f>F311</f>
        <v>0</v>
      </c>
      <c r="E311" s="169">
        <v>0</v>
      </c>
      <c r="F311" s="169">
        <v>0</v>
      </c>
      <c r="G311" s="169">
        <v>0</v>
      </c>
      <c r="H311" s="174">
        <f t="shared" si="143"/>
        <v>0</v>
      </c>
      <c r="I311" s="169">
        <f>G311</f>
        <v>0</v>
      </c>
      <c r="J311" s="172">
        <f t="shared" si="141"/>
        <v>0</v>
      </c>
      <c r="K311" s="171">
        <v>151469</v>
      </c>
    </row>
    <row r="312" spans="1:11" ht="15" hidden="1">
      <c r="A312" s="158" t="s">
        <v>121</v>
      </c>
      <c r="B312" s="33" t="s">
        <v>122</v>
      </c>
      <c r="C312" s="128">
        <f t="shared" si="142"/>
        <v>0</v>
      </c>
      <c r="D312" s="94"/>
      <c r="E312" s="82"/>
      <c r="F312" s="82"/>
      <c r="G312" s="82"/>
      <c r="H312" s="96">
        <f t="shared" si="143"/>
        <v>0</v>
      </c>
      <c r="I312" s="96"/>
      <c r="J312" s="96">
        <f t="shared" si="141"/>
        <v>0</v>
      </c>
      <c r="K312" s="90"/>
    </row>
    <row r="313" spans="1:11" ht="24" hidden="1">
      <c r="A313" s="166" t="s">
        <v>123</v>
      </c>
      <c r="B313" s="33" t="s">
        <v>124</v>
      </c>
      <c r="C313" s="128">
        <f t="shared" si="142"/>
        <v>0</v>
      </c>
      <c r="D313" s="94"/>
      <c r="E313" s="82"/>
      <c r="F313" s="82"/>
      <c r="G313" s="82"/>
      <c r="H313" s="96">
        <f t="shared" si="143"/>
        <v>0</v>
      </c>
      <c r="I313" s="96"/>
      <c r="J313" s="96">
        <f t="shared" si="141"/>
        <v>0</v>
      </c>
      <c r="K313" s="90"/>
    </row>
    <row r="314" spans="1:11" ht="24" hidden="1">
      <c r="A314" s="158" t="s">
        <v>125</v>
      </c>
      <c r="B314" s="33" t="s">
        <v>126</v>
      </c>
      <c r="C314" s="128">
        <f t="shared" si="142"/>
        <v>0</v>
      </c>
      <c r="D314" s="94"/>
      <c r="E314" s="82"/>
      <c r="F314" s="82"/>
      <c r="G314" s="82"/>
      <c r="H314" s="96">
        <f t="shared" si="143"/>
        <v>0</v>
      </c>
      <c r="I314" s="96"/>
      <c r="J314" s="96">
        <f t="shared" si="141"/>
        <v>0</v>
      </c>
      <c r="K314" s="90"/>
    </row>
    <row r="315" spans="1:11" ht="15" hidden="1">
      <c r="A315" s="158" t="s">
        <v>127</v>
      </c>
      <c r="B315" s="33" t="s">
        <v>128</v>
      </c>
      <c r="C315" s="128">
        <f t="shared" si="142"/>
        <v>0</v>
      </c>
      <c r="D315" s="94"/>
      <c r="E315" s="113"/>
      <c r="F315" s="82"/>
      <c r="G315" s="82"/>
      <c r="H315" s="96">
        <f t="shared" si="143"/>
        <v>0</v>
      </c>
      <c r="I315" s="96"/>
      <c r="J315" s="96">
        <f t="shared" si="141"/>
        <v>0</v>
      </c>
      <c r="K315" s="90"/>
    </row>
    <row r="316" spans="1:11" ht="24">
      <c r="A316" s="159" t="s">
        <v>281</v>
      </c>
      <c r="B316" s="30" t="s">
        <v>130</v>
      </c>
      <c r="C316" s="130">
        <f>D316</f>
        <v>0</v>
      </c>
      <c r="D316" s="75">
        <f>D317+D318+D319</f>
        <v>0</v>
      </c>
      <c r="E316" s="75">
        <f>E317+E318+E319</f>
        <v>0</v>
      </c>
      <c r="F316" s="75">
        <f t="shared" ref="F316:K316" si="144">F317+F318+F319</f>
        <v>0</v>
      </c>
      <c r="G316" s="75">
        <f t="shared" si="144"/>
        <v>0</v>
      </c>
      <c r="H316" s="75">
        <f t="shared" si="144"/>
        <v>0</v>
      </c>
      <c r="I316" s="75">
        <f t="shared" si="144"/>
        <v>0</v>
      </c>
      <c r="J316" s="75">
        <f t="shared" si="144"/>
        <v>0</v>
      </c>
      <c r="K316" s="131">
        <f t="shared" si="144"/>
        <v>3332</v>
      </c>
    </row>
    <row r="317" spans="1:11" ht="15">
      <c r="A317" s="158" t="s">
        <v>131</v>
      </c>
      <c r="B317" s="33" t="s">
        <v>132</v>
      </c>
      <c r="C317" s="128">
        <f>D317</f>
        <v>0</v>
      </c>
      <c r="D317" s="94">
        <f>F317</f>
        <v>0</v>
      </c>
      <c r="E317" s="169">
        <v>0</v>
      </c>
      <c r="F317" s="169">
        <v>0</v>
      </c>
      <c r="G317" s="169">
        <v>0</v>
      </c>
      <c r="H317" s="169">
        <f>G317</f>
        <v>0</v>
      </c>
      <c r="I317" s="169">
        <v>0</v>
      </c>
      <c r="J317" s="172">
        <v>0</v>
      </c>
      <c r="K317" s="171">
        <v>3332</v>
      </c>
    </row>
    <row r="318" spans="1:11" ht="15" hidden="1">
      <c r="A318" s="158" t="s">
        <v>133</v>
      </c>
      <c r="B318" s="33" t="s">
        <v>134</v>
      </c>
      <c r="C318" s="128">
        <f>D318</f>
        <v>0</v>
      </c>
      <c r="D318" s="94"/>
      <c r="E318" s="169"/>
      <c r="F318" s="169"/>
      <c r="G318" s="169"/>
      <c r="H318" s="169">
        <f>G318</f>
        <v>0</v>
      </c>
      <c r="I318" s="174"/>
      <c r="J318" s="174">
        <f>G318-I318</f>
        <v>0</v>
      </c>
      <c r="K318" s="171"/>
    </row>
    <row r="319" spans="1:11" ht="24" hidden="1">
      <c r="A319" s="158" t="s">
        <v>305</v>
      </c>
      <c r="B319" s="33" t="s">
        <v>136</v>
      </c>
      <c r="C319" s="128">
        <f>D319</f>
        <v>0</v>
      </c>
      <c r="D319" s="94">
        <f>F319</f>
        <v>0</v>
      </c>
      <c r="E319" s="169">
        <v>0</v>
      </c>
      <c r="F319" s="169">
        <v>0</v>
      </c>
      <c r="G319" s="169">
        <v>0</v>
      </c>
      <c r="H319" s="169">
        <f>G319</f>
        <v>0</v>
      </c>
      <c r="I319" s="169">
        <f>G319</f>
        <v>0</v>
      </c>
      <c r="J319" s="172">
        <f>G319-I319</f>
        <v>0</v>
      </c>
      <c r="K319" s="171">
        <v>0</v>
      </c>
    </row>
    <row r="320" spans="1:11" ht="15" hidden="1">
      <c r="A320" s="158" t="s">
        <v>137</v>
      </c>
      <c r="B320" s="33" t="s">
        <v>138</v>
      </c>
      <c r="C320" s="128">
        <f>D320</f>
        <v>0</v>
      </c>
      <c r="D320" s="94">
        <f>F320</f>
        <v>0</v>
      </c>
      <c r="E320" s="169"/>
      <c r="F320" s="169"/>
      <c r="G320" s="169"/>
      <c r="H320" s="169">
        <f>G320</f>
        <v>0</v>
      </c>
      <c r="I320" s="174"/>
      <c r="J320" s="174">
        <f>G320-I320</f>
        <v>0</v>
      </c>
      <c r="K320" s="171"/>
    </row>
    <row r="321" spans="1:11" ht="24">
      <c r="A321" s="158" t="s">
        <v>139</v>
      </c>
      <c r="B321" s="33" t="s">
        <v>140</v>
      </c>
      <c r="C321" s="178">
        <f>E321</f>
        <v>9632200</v>
      </c>
      <c r="D321" s="94">
        <f>F321</f>
        <v>5412600</v>
      </c>
      <c r="E321" s="169">
        <f>'[1]67,58'!F280+'[1]67.50'!F262</f>
        <v>9632200</v>
      </c>
      <c r="F321" s="169">
        <f>'[1]67,58'!G280+'[1]67.50'!G262</f>
        <v>5412600</v>
      </c>
      <c r="G321" s="169">
        <f>'[1]67,58'!H280+'[1]67.50'!H262</f>
        <v>1665006</v>
      </c>
      <c r="H321" s="169">
        <f>'[1]67,58'!I280+'[1]67.50'!I262</f>
        <v>1665006</v>
      </c>
      <c r="I321" s="169">
        <f>'[1]67,58'!J280+'[1]67.50'!J262</f>
        <v>1665006</v>
      </c>
      <c r="J321" s="169">
        <f>'[1]67,58'!K280+'[1]67.50'!K262</f>
        <v>0</v>
      </c>
      <c r="K321" s="169">
        <f>'[1]67,58'!L280+'[1]67.50'!L183</f>
        <v>3350698</v>
      </c>
    </row>
    <row r="322" spans="1:11" ht="48">
      <c r="A322" s="156" t="s">
        <v>141</v>
      </c>
      <c r="B322" s="27" t="s">
        <v>142</v>
      </c>
      <c r="C322" s="73">
        <f t="shared" ref="C322:K322" si="145">C323+C324+C326+C327+C328+C329+C330+C333</f>
        <v>2206904</v>
      </c>
      <c r="D322" s="73">
        <f t="shared" si="145"/>
        <v>1229504</v>
      </c>
      <c r="E322" s="73">
        <f t="shared" si="145"/>
        <v>2206904</v>
      </c>
      <c r="F322" s="73">
        <f t="shared" si="145"/>
        <v>1229504</v>
      </c>
      <c r="G322" s="73">
        <f t="shared" si="145"/>
        <v>717024</v>
      </c>
      <c r="H322" s="73">
        <f t="shared" si="145"/>
        <v>717024</v>
      </c>
      <c r="I322" s="73">
        <f t="shared" si="145"/>
        <v>717024</v>
      </c>
      <c r="J322" s="73">
        <f t="shared" si="145"/>
        <v>0</v>
      </c>
      <c r="K322" s="132">
        <f t="shared" si="145"/>
        <v>396767</v>
      </c>
    </row>
    <row r="323" spans="1:11" ht="15">
      <c r="A323" s="158" t="s">
        <v>143</v>
      </c>
      <c r="B323" s="33" t="s">
        <v>144</v>
      </c>
      <c r="C323" s="94">
        <f>E323</f>
        <v>507800</v>
      </c>
      <c r="D323" s="94">
        <f>F323</f>
        <v>507800</v>
      </c>
      <c r="E323" s="82">
        <v>507800</v>
      </c>
      <c r="F323" s="82">
        <v>507800</v>
      </c>
      <c r="G323" s="82">
        <v>339721</v>
      </c>
      <c r="H323" s="96">
        <f>G323</f>
        <v>339721</v>
      </c>
      <c r="I323" s="96">
        <v>339721</v>
      </c>
      <c r="J323" s="96">
        <f>G323-I323</f>
        <v>0</v>
      </c>
      <c r="K323" s="90">
        <v>342040</v>
      </c>
    </row>
    <row r="324" spans="1:11" ht="24" hidden="1">
      <c r="A324" s="159" t="s">
        <v>145</v>
      </c>
      <c r="B324" s="30" t="s">
        <v>146</v>
      </c>
      <c r="C324" s="30"/>
      <c r="D324" s="75">
        <f>D325</f>
        <v>0</v>
      </c>
      <c r="E324" s="75">
        <f t="shared" ref="E324:K324" si="146">E325</f>
        <v>0</v>
      </c>
      <c r="F324" s="75">
        <f t="shared" si="146"/>
        <v>0</v>
      </c>
      <c r="G324" s="75">
        <f t="shared" si="146"/>
        <v>0</v>
      </c>
      <c r="H324" s="75">
        <f t="shared" si="146"/>
        <v>0</v>
      </c>
      <c r="I324" s="75">
        <f t="shared" si="146"/>
        <v>0</v>
      </c>
      <c r="J324" s="75">
        <f t="shared" si="146"/>
        <v>0</v>
      </c>
      <c r="K324" s="131">
        <f t="shared" si="146"/>
        <v>0</v>
      </c>
    </row>
    <row r="325" spans="1:11" ht="15" hidden="1">
      <c r="A325" s="158" t="s">
        <v>147</v>
      </c>
      <c r="B325" s="33" t="s">
        <v>148</v>
      </c>
      <c r="C325" s="128">
        <f>D325</f>
        <v>0</v>
      </c>
      <c r="D325" s="94"/>
      <c r="E325" s="82"/>
      <c r="F325" s="82"/>
      <c r="G325" s="82"/>
      <c r="H325" s="96">
        <f>G325</f>
        <v>0</v>
      </c>
      <c r="I325" s="96"/>
      <c r="J325" s="96">
        <f>G325-I325</f>
        <v>0</v>
      </c>
      <c r="K325" s="90"/>
    </row>
    <row r="326" spans="1:11" ht="15" hidden="1">
      <c r="A326" s="158" t="s">
        <v>149</v>
      </c>
      <c r="B326" s="33" t="s">
        <v>150</v>
      </c>
      <c r="C326" s="128">
        <f>D326</f>
        <v>0</v>
      </c>
      <c r="D326" s="94"/>
      <c r="E326" s="82"/>
      <c r="F326" s="82"/>
      <c r="G326" s="82"/>
      <c r="H326" s="96">
        <f>G326</f>
        <v>0</v>
      </c>
      <c r="I326" s="96"/>
      <c r="J326" s="96">
        <f>G326-I326</f>
        <v>0</v>
      </c>
      <c r="K326" s="90"/>
    </row>
    <row r="327" spans="1:11" ht="15" hidden="1">
      <c r="A327" s="158" t="s">
        <v>151</v>
      </c>
      <c r="B327" s="33" t="s">
        <v>152</v>
      </c>
      <c r="C327" s="128">
        <f>D327</f>
        <v>0</v>
      </c>
      <c r="D327" s="94"/>
      <c r="E327" s="82"/>
      <c r="F327" s="82"/>
      <c r="G327" s="82"/>
      <c r="H327" s="96">
        <f>G327</f>
        <v>0</v>
      </c>
      <c r="I327" s="96"/>
      <c r="J327" s="96">
        <f>G327-I327</f>
        <v>0</v>
      </c>
      <c r="K327" s="90"/>
    </row>
    <row r="328" spans="1:11" ht="15" hidden="1">
      <c r="A328" s="158" t="s">
        <v>153</v>
      </c>
      <c r="B328" s="33" t="s">
        <v>154</v>
      </c>
      <c r="C328" s="128">
        <f>D328</f>
        <v>0</v>
      </c>
      <c r="D328" s="94"/>
      <c r="E328" s="82"/>
      <c r="F328" s="82"/>
      <c r="G328" s="82"/>
      <c r="H328" s="96">
        <f>G328</f>
        <v>0</v>
      </c>
      <c r="I328" s="96"/>
      <c r="J328" s="96">
        <f>G328-I328</f>
        <v>0</v>
      </c>
      <c r="K328" s="90"/>
    </row>
    <row r="329" spans="1:11" ht="15" hidden="1">
      <c r="A329" s="158" t="s">
        <v>155</v>
      </c>
      <c r="B329" s="44" t="s">
        <v>156</v>
      </c>
      <c r="C329" s="128">
        <f>D329</f>
        <v>0</v>
      </c>
      <c r="D329" s="94"/>
      <c r="E329" s="82"/>
      <c r="F329" s="82"/>
      <c r="G329" s="82"/>
      <c r="H329" s="96">
        <f>G329</f>
        <v>0</v>
      </c>
      <c r="I329" s="96"/>
      <c r="J329" s="96">
        <f>G329-I329</f>
        <v>0</v>
      </c>
      <c r="K329" s="90"/>
    </row>
    <row r="330" spans="1:11" ht="24" hidden="1">
      <c r="A330" s="159" t="s">
        <v>306</v>
      </c>
      <c r="B330" s="30" t="s">
        <v>158</v>
      </c>
      <c r="C330" s="30"/>
      <c r="D330" s="75">
        <f t="shared" ref="D330:K330" si="147">D331+D332</f>
        <v>0</v>
      </c>
      <c r="E330" s="75">
        <f t="shared" si="147"/>
        <v>0</v>
      </c>
      <c r="F330" s="75">
        <f t="shared" si="147"/>
        <v>0</v>
      </c>
      <c r="G330" s="75">
        <f t="shared" si="147"/>
        <v>0</v>
      </c>
      <c r="H330" s="75">
        <f t="shared" si="147"/>
        <v>0</v>
      </c>
      <c r="I330" s="75">
        <f t="shared" si="147"/>
        <v>0</v>
      </c>
      <c r="J330" s="75">
        <f t="shared" si="147"/>
        <v>0</v>
      </c>
      <c r="K330" s="131">
        <f t="shared" si="147"/>
        <v>0</v>
      </c>
    </row>
    <row r="331" spans="1:11" ht="15" hidden="1">
      <c r="A331" s="158" t="s">
        <v>159</v>
      </c>
      <c r="B331" s="33" t="s">
        <v>160</v>
      </c>
      <c r="C331" s="128">
        <f>D331</f>
        <v>0</v>
      </c>
      <c r="D331" s="94"/>
      <c r="E331" s="82"/>
      <c r="F331" s="82"/>
      <c r="G331" s="82"/>
      <c r="H331" s="94">
        <f>G331</f>
        <v>0</v>
      </c>
      <c r="I331" s="96"/>
      <c r="J331" s="96">
        <f>G331-I331</f>
        <v>0</v>
      </c>
      <c r="K331" s="90"/>
    </row>
    <row r="332" spans="1:11" ht="15" hidden="1">
      <c r="A332" s="158" t="s">
        <v>161</v>
      </c>
      <c r="B332" s="33" t="s">
        <v>162</v>
      </c>
      <c r="C332" s="128">
        <f>D332</f>
        <v>0</v>
      </c>
      <c r="D332" s="94"/>
      <c r="E332" s="82"/>
      <c r="F332" s="82"/>
      <c r="G332" s="82"/>
      <c r="H332" s="94">
        <f>G332</f>
        <v>0</v>
      </c>
      <c r="I332" s="96"/>
      <c r="J332" s="96">
        <f>G332-I332</f>
        <v>0</v>
      </c>
      <c r="K332" s="90"/>
    </row>
    <row r="333" spans="1:11" ht="24">
      <c r="A333" s="158" t="s">
        <v>163</v>
      </c>
      <c r="B333" s="33" t="s">
        <v>164</v>
      </c>
      <c r="C333" s="94">
        <f>E333</f>
        <v>1699104</v>
      </c>
      <c r="D333" s="94">
        <f>F333</f>
        <v>721704</v>
      </c>
      <c r="E333" s="169">
        <f>1625100+74004</f>
        <v>1699104</v>
      </c>
      <c r="F333" s="169">
        <f>605700+116004</f>
        <v>721704</v>
      </c>
      <c r="G333" s="169">
        <f>266882+110421</f>
        <v>377303</v>
      </c>
      <c r="H333" s="169">
        <f>G333</f>
        <v>377303</v>
      </c>
      <c r="I333" s="169">
        <f>266882+110421</f>
        <v>377303</v>
      </c>
      <c r="J333" s="169"/>
      <c r="K333" s="169">
        <f>51491+3236</f>
        <v>54727</v>
      </c>
    </row>
    <row r="334" spans="1:11" ht="36">
      <c r="A334" s="155" t="s">
        <v>307</v>
      </c>
      <c r="B334" s="50"/>
      <c r="C334" s="133">
        <f t="shared" ref="C334:I334" si="148">C335+C345</f>
        <v>14746197</v>
      </c>
      <c r="D334" s="88">
        <f t="shared" si="148"/>
        <v>10071724</v>
      </c>
      <c r="E334" s="88">
        <f t="shared" si="148"/>
        <v>20861997</v>
      </c>
      <c r="F334" s="88">
        <f t="shared" si="148"/>
        <v>10071724</v>
      </c>
      <c r="G334" s="88">
        <f t="shared" si="148"/>
        <v>6345244</v>
      </c>
      <c r="H334" s="88">
        <f t="shared" si="148"/>
        <v>6345244</v>
      </c>
      <c r="I334" s="88">
        <f t="shared" si="148"/>
        <v>6345244</v>
      </c>
      <c r="J334" s="88">
        <f>J335+J345</f>
        <v>0</v>
      </c>
      <c r="K334" s="88">
        <f>K335+K345</f>
        <v>8819486</v>
      </c>
    </row>
    <row r="335" spans="1:11" ht="36">
      <c r="A335" s="156" t="s">
        <v>168</v>
      </c>
      <c r="B335" s="27" t="s">
        <v>169</v>
      </c>
      <c r="C335" s="98">
        <f t="shared" ref="C335:K335" si="149">C336+C339+C342+C343+C344</f>
        <v>14746197</v>
      </c>
      <c r="D335" s="73">
        <f t="shared" si="149"/>
        <v>10071724</v>
      </c>
      <c r="E335" s="73">
        <f t="shared" si="149"/>
        <v>20861997</v>
      </c>
      <c r="F335" s="73">
        <f t="shared" si="149"/>
        <v>10071724</v>
      </c>
      <c r="G335" s="73">
        <f t="shared" si="149"/>
        <v>6345244</v>
      </c>
      <c r="H335" s="73">
        <f t="shared" si="149"/>
        <v>6345244</v>
      </c>
      <c r="I335" s="73">
        <f t="shared" si="149"/>
        <v>6345244</v>
      </c>
      <c r="J335" s="73">
        <f>J336+J339+J342+J343+J344</f>
        <v>0</v>
      </c>
      <c r="K335" s="132">
        <f t="shared" si="149"/>
        <v>8682404</v>
      </c>
    </row>
    <row r="336" spans="1:11" ht="15">
      <c r="A336" s="159" t="s">
        <v>170</v>
      </c>
      <c r="B336" s="30" t="s">
        <v>171</v>
      </c>
      <c r="C336" s="30"/>
      <c r="D336" s="75">
        <f>D337+D338</f>
        <v>28500</v>
      </c>
      <c r="E336" s="75">
        <f t="shared" ref="E336:K336" si="150">E337+E338</f>
        <v>6115800</v>
      </c>
      <c r="F336" s="75">
        <f t="shared" si="150"/>
        <v>28500</v>
      </c>
      <c r="G336" s="75">
        <f t="shared" si="150"/>
        <v>0</v>
      </c>
      <c r="H336" s="75">
        <f t="shared" si="150"/>
        <v>0</v>
      </c>
      <c r="I336" s="75">
        <f t="shared" si="150"/>
        <v>0</v>
      </c>
      <c r="J336" s="75">
        <f>J337+J338</f>
        <v>0</v>
      </c>
      <c r="K336" s="131">
        <f t="shared" si="150"/>
        <v>0</v>
      </c>
    </row>
    <row r="337" spans="1:11" ht="15" hidden="1">
      <c r="A337" s="158" t="s">
        <v>172</v>
      </c>
      <c r="B337" s="33" t="s">
        <v>173</v>
      </c>
      <c r="C337" s="33"/>
      <c r="D337" s="94"/>
      <c r="E337" s="82"/>
      <c r="F337" s="82"/>
      <c r="G337" s="82"/>
      <c r="H337" s="82">
        <f>G337</f>
        <v>0</v>
      </c>
      <c r="I337" s="82"/>
      <c r="J337" s="82">
        <f>G337-I337</f>
        <v>0</v>
      </c>
      <c r="K337" s="90"/>
    </row>
    <row r="338" spans="1:11" ht="15">
      <c r="A338" s="158" t="s">
        <v>174</v>
      </c>
      <c r="B338" s="33" t="s">
        <v>175</v>
      </c>
      <c r="C338" s="178">
        <f>E338</f>
        <v>6115800</v>
      </c>
      <c r="D338" s="94">
        <f>F338</f>
        <v>28500</v>
      </c>
      <c r="E338" s="169">
        <f>'[1]70,03,30,bl'!L17</f>
        <v>6115800</v>
      </c>
      <c r="F338" s="169">
        <f>'[1]70,03,30,bl'!M17</f>
        <v>28500</v>
      </c>
      <c r="G338" s="169">
        <f>'[1]70,03,30,bl'!N17</f>
        <v>0</v>
      </c>
      <c r="H338" s="169">
        <f>'[1]70,03,30,bl'!O17</f>
        <v>0</v>
      </c>
      <c r="I338" s="169">
        <f>'[1]70,03,30,bl'!P17</f>
        <v>0</v>
      </c>
      <c r="J338" s="169">
        <f>'[1]70,03,30,bl'!Q17</f>
        <v>0</v>
      </c>
      <c r="K338" s="169">
        <f>'[1]70,03,30,bl'!R17</f>
        <v>0</v>
      </c>
    </row>
    <row r="339" spans="1:11" ht="36">
      <c r="A339" s="159" t="s">
        <v>308</v>
      </c>
      <c r="B339" s="30" t="s">
        <v>177</v>
      </c>
      <c r="C339" s="75">
        <f>C340+C341</f>
        <v>3022341</v>
      </c>
      <c r="D339" s="75">
        <f>D340+D341</f>
        <v>3026141</v>
      </c>
      <c r="E339" s="75">
        <f>E340+E341</f>
        <v>3022341</v>
      </c>
      <c r="F339" s="75">
        <f t="shared" ref="F339:K339" si="151">F340+F341</f>
        <v>3026141</v>
      </c>
      <c r="G339" s="75">
        <f t="shared" si="151"/>
        <v>2641644</v>
      </c>
      <c r="H339" s="75">
        <f t="shared" si="151"/>
        <v>2641644</v>
      </c>
      <c r="I339" s="75">
        <f t="shared" si="151"/>
        <v>2641644</v>
      </c>
      <c r="J339" s="75">
        <f t="shared" si="151"/>
        <v>0</v>
      </c>
      <c r="K339" s="75">
        <f t="shared" si="151"/>
        <v>2641644</v>
      </c>
    </row>
    <row r="340" spans="1:11" ht="15">
      <c r="A340" s="158" t="s">
        <v>178</v>
      </c>
      <c r="B340" s="33" t="s">
        <v>179</v>
      </c>
      <c r="C340" s="184">
        <f t="shared" ref="C340:D344" si="152">E340</f>
        <v>3022341</v>
      </c>
      <c r="D340" s="179">
        <f t="shared" si="152"/>
        <v>3026141</v>
      </c>
      <c r="E340" s="169">
        <v>3022341</v>
      </c>
      <c r="F340" s="169">
        <f>3022341+3800</f>
        <v>3026141</v>
      </c>
      <c r="G340" s="169">
        <f>2637844+3800</f>
        <v>2641644</v>
      </c>
      <c r="H340" s="169">
        <f>G340</f>
        <v>2641644</v>
      </c>
      <c r="I340" s="169">
        <v>2641644</v>
      </c>
      <c r="J340" s="172">
        <f>G340-I340</f>
        <v>0</v>
      </c>
      <c r="K340" s="171">
        <v>2641644</v>
      </c>
    </row>
    <row r="341" spans="1:11" ht="15" hidden="1">
      <c r="A341" s="158" t="s">
        <v>180</v>
      </c>
      <c r="B341" s="33" t="s">
        <v>181</v>
      </c>
      <c r="C341" s="184">
        <f t="shared" si="152"/>
        <v>0</v>
      </c>
      <c r="D341" s="179">
        <f t="shared" si="152"/>
        <v>0</v>
      </c>
      <c r="E341" s="169"/>
      <c r="F341" s="169"/>
      <c r="G341" s="169"/>
      <c r="H341" s="169">
        <f>G341</f>
        <v>0</v>
      </c>
      <c r="I341" s="169"/>
      <c r="J341" s="169">
        <f>G341-I341</f>
        <v>0</v>
      </c>
      <c r="K341" s="171"/>
    </row>
    <row r="342" spans="1:11" ht="15">
      <c r="A342" s="158" t="s">
        <v>182</v>
      </c>
      <c r="B342" s="33" t="s">
        <v>183</v>
      </c>
      <c r="C342" s="184">
        <f t="shared" si="152"/>
        <v>2633696</v>
      </c>
      <c r="D342" s="179">
        <f t="shared" si="152"/>
        <v>2238823</v>
      </c>
      <c r="E342" s="169">
        <v>2633696</v>
      </c>
      <c r="F342" s="169">
        <v>2238823</v>
      </c>
      <c r="G342" s="169">
        <v>1535712</v>
      </c>
      <c r="H342" s="169">
        <f>G342</f>
        <v>1535712</v>
      </c>
      <c r="I342" s="169">
        <v>1535712</v>
      </c>
      <c r="J342" s="172">
        <f>G342-I342</f>
        <v>0</v>
      </c>
      <c r="K342" s="171">
        <v>1026478</v>
      </c>
    </row>
    <row r="343" spans="1:11" ht="15" hidden="1">
      <c r="A343" s="158" t="s">
        <v>184</v>
      </c>
      <c r="B343" s="33" t="s">
        <v>185</v>
      </c>
      <c r="C343" s="184">
        <f t="shared" si="152"/>
        <v>0</v>
      </c>
      <c r="D343" s="179">
        <f t="shared" si="152"/>
        <v>0</v>
      </c>
      <c r="E343" s="169"/>
      <c r="F343" s="169"/>
      <c r="G343" s="169"/>
      <c r="H343" s="169">
        <f>G343</f>
        <v>0</v>
      </c>
      <c r="I343" s="169"/>
      <c r="J343" s="169">
        <f>G343-I343</f>
        <v>0</v>
      </c>
      <c r="K343" s="171"/>
    </row>
    <row r="344" spans="1:11" ht="24">
      <c r="A344" s="158" t="s">
        <v>186</v>
      </c>
      <c r="B344" s="33" t="s">
        <v>187</v>
      </c>
      <c r="C344" s="184">
        <f t="shared" si="152"/>
        <v>9090160</v>
      </c>
      <c r="D344" s="179">
        <f t="shared" si="152"/>
        <v>4778260</v>
      </c>
      <c r="E344" s="169">
        <f>7694360+310000+1085800</f>
        <v>9090160</v>
      </c>
      <c r="F344" s="169">
        <f>2357460+1318000+1102800</f>
        <v>4778260</v>
      </c>
      <c r="G344" s="169">
        <f>888253+1279135+500</f>
        <v>2167888</v>
      </c>
      <c r="H344" s="169">
        <f>G344</f>
        <v>2167888</v>
      </c>
      <c r="I344" s="169">
        <f>888253+1279135+500</f>
        <v>2167888</v>
      </c>
      <c r="J344" s="172">
        <f>H344-I344</f>
        <v>0</v>
      </c>
      <c r="K344" s="171">
        <f>5008118+500+5664</f>
        <v>5014282</v>
      </c>
    </row>
    <row r="345" spans="1:11" ht="24">
      <c r="A345" s="156" t="s">
        <v>188</v>
      </c>
      <c r="B345" s="27" t="s">
        <v>189</v>
      </c>
      <c r="C345" s="129">
        <f>D345</f>
        <v>0</v>
      </c>
      <c r="D345" s="73">
        <f>D346+D347+D350</f>
        <v>0</v>
      </c>
      <c r="E345" s="73">
        <f t="shared" ref="E345:J345" si="153">E346+E347+E350</f>
        <v>0</v>
      </c>
      <c r="F345" s="73">
        <f t="shared" si="153"/>
        <v>0</v>
      </c>
      <c r="G345" s="73">
        <f t="shared" si="153"/>
        <v>0</v>
      </c>
      <c r="H345" s="73">
        <f t="shared" si="153"/>
        <v>0</v>
      </c>
      <c r="I345" s="73">
        <f t="shared" si="153"/>
        <v>0</v>
      </c>
      <c r="J345" s="73">
        <f t="shared" si="153"/>
        <v>0</v>
      </c>
      <c r="K345" s="132">
        <f>K346+K347+K350</f>
        <v>137082</v>
      </c>
    </row>
    <row r="346" spans="1:11" ht="15">
      <c r="A346" s="158" t="s">
        <v>190</v>
      </c>
      <c r="B346" s="44" t="s">
        <v>191</v>
      </c>
      <c r="C346" s="185">
        <f>E346</f>
        <v>0</v>
      </c>
      <c r="D346" s="179">
        <f>F346</f>
        <v>0</v>
      </c>
      <c r="E346" s="169">
        <v>0</v>
      </c>
      <c r="F346" s="169">
        <v>0</v>
      </c>
      <c r="G346" s="169">
        <v>0</v>
      </c>
      <c r="H346" s="169">
        <f>G346</f>
        <v>0</v>
      </c>
      <c r="I346" s="169">
        <f>G346</f>
        <v>0</v>
      </c>
      <c r="J346" s="172">
        <f>G346-I346</f>
        <v>0</v>
      </c>
      <c r="K346" s="171">
        <v>137082</v>
      </c>
    </row>
    <row r="347" spans="1:11" ht="24" hidden="1">
      <c r="A347" s="159" t="s">
        <v>309</v>
      </c>
      <c r="B347" s="30" t="s">
        <v>193</v>
      </c>
      <c r="C347" s="30"/>
      <c r="D347" s="75">
        <f>D348+D349</f>
        <v>0</v>
      </c>
      <c r="E347" s="75">
        <f t="shared" ref="E347:K347" si="154">E348+E349</f>
        <v>0</v>
      </c>
      <c r="F347" s="75">
        <f t="shared" si="154"/>
        <v>0</v>
      </c>
      <c r="G347" s="75">
        <f t="shared" si="154"/>
        <v>0</v>
      </c>
      <c r="H347" s="75">
        <f t="shared" si="154"/>
        <v>0</v>
      </c>
      <c r="I347" s="75">
        <f t="shared" si="154"/>
        <v>0</v>
      </c>
      <c r="J347" s="75">
        <f t="shared" si="154"/>
        <v>0</v>
      </c>
      <c r="K347" s="131">
        <f t="shared" si="154"/>
        <v>0</v>
      </c>
    </row>
    <row r="348" spans="1:11" ht="15" hidden="1">
      <c r="A348" s="158" t="s">
        <v>194</v>
      </c>
      <c r="B348" s="33" t="s">
        <v>195</v>
      </c>
      <c r="C348" s="33"/>
      <c r="D348" s="94"/>
      <c r="E348" s="82"/>
      <c r="F348" s="82"/>
      <c r="G348" s="82"/>
      <c r="H348" s="82">
        <f>G348</f>
        <v>0</v>
      </c>
      <c r="I348" s="82"/>
      <c r="J348" s="82">
        <f>G348-I348</f>
        <v>0</v>
      </c>
      <c r="K348" s="90"/>
    </row>
    <row r="349" spans="1:11" ht="24" hidden="1">
      <c r="A349" s="158" t="s">
        <v>196</v>
      </c>
      <c r="B349" s="33" t="s">
        <v>197</v>
      </c>
      <c r="C349" s="33"/>
      <c r="D349" s="94"/>
      <c r="E349" s="82"/>
      <c r="F349" s="82"/>
      <c r="G349" s="82"/>
      <c r="H349" s="82">
        <f>G349</f>
        <v>0</v>
      </c>
      <c r="I349" s="82"/>
      <c r="J349" s="82">
        <f>G349-I349</f>
        <v>0</v>
      </c>
      <c r="K349" s="90"/>
    </row>
    <row r="350" spans="1:11" ht="15" hidden="1">
      <c r="A350" s="158" t="s">
        <v>198</v>
      </c>
      <c r="B350" s="33" t="s">
        <v>199</v>
      </c>
      <c r="C350" s="33"/>
      <c r="D350" s="82"/>
      <c r="E350" s="82"/>
      <c r="F350" s="82"/>
      <c r="G350" s="82"/>
      <c r="H350" s="82">
        <f>G350</f>
        <v>0</v>
      </c>
      <c r="I350" s="82"/>
      <c r="J350" s="82">
        <f>G350-I350</f>
        <v>0</v>
      </c>
      <c r="K350" s="90"/>
    </row>
    <row r="351" spans="1:11" ht="24">
      <c r="A351" s="155" t="s">
        <v>310</v>
      </c>
      <c r="B351" s="24" t="s">
        <v>201</v>
      </c>
      <c r="C351" s="88">
        <f>C352+C358+C362+C367+C375</f>
        <v>67291919</v>
      </c>
      <c r="D351" s="88">
        <f>D352+D358+D362+D367+D375</f>
        <v>51925980</v>
      </c>
      <c r="E351" s="88">
        <f t="shared" ref="E351:K351" si="155">E352+E358+E362+E367+E375</f>
        <v>67541919</v>
      </c>
      <c r="F351" s="88">
        <f t="shared" si="155"/>
        <v>52175980</v>
      </c>
      <c r="G351" s="88">
        <f t="shared" si="155"/>
        <v>40326629</v>
      </c>
      <c r="H351" s="88">
        <f t="shared" si="155"/>
        <v>40326629</v>
      </c>
      <c r="I351" s="88">
        <f t="shared" si="155"/>
        <v>40326629</v>
      </c>
      <c r="J351" s="88">
        <f>J352+J358+J362+J367+J375</f>
        <v>0</v>
      </c>
      <c r="K351" s="134">
        <f t="shared" si="155"/>
        <v>10590373</v>
      </c>
    </row>
    <row r="352" spans="1:11" ht="24" hidden="1">
      <c r="A352" s="156" t="s">
        <v>202</v>
      </c>
      <c r="B352" s="27" t="s">
        <v>203</v>
      </c>
      <c r="C352" s="135"/>
      <c r="D352" s="73">
        <f>D353</f>
        <v>0</v>
      </c>
      <c r="E352" s="73">
        <f t="shared" ref="E352:K352" si="156">E353</f>
        <v>0</v>
      </c>
      <c r="F352" s="73">
        <f t="shared" si="156"/>
        <v>0</v>
      </c>
      <c r="G352" s="73">
        <f t="shared" si="156"/>
        <v>0</v>
      </c>
      <c r="H352" s="73">
        <f t="shared" si="156"/>
        <v>0</v>
      </c>
      <c r="I352" s="73">
        <f t="shared" si="156"/>
        <v>0</v>
      </c>
      <c r="J352" s="73">
        <f t="shared" si="156"/>
        <v>0</v>
      </c>
      <c r="K352" s="132">
        <f t="shared" si="156"/>
        <v>0</v>
      </c>
    </row>
    <row r="353" spans="1:11" ht="36" hidden="1">
      <c r="A353" s="159" t="s">
        <v>287</v>
      </c>
      <c r="B353" s="30" t="s">
        <v>205</v>
      </c>
      <c r="C353" s="136"/>
      <c r="D353" s="75">
        <f>D354+D355+D356+D357</f>
        <v>0</v>
      </c>
      <c r="E353" s="75">
        <f t="shared" ref="E353:K353" si="157">E354+E355+E356+E357</f>
        <v>0</v>
      </c>
      <c r="F353" s="75">
        <f t="shared" si="157"/>
        <v>0</v>
      </c>
      <c r="G353" s="75">
        <f t="shared" si="157"/>
        <v>0</v>
      </c>
      <c r="H353" s="75">
        <f t="shared" si="157"/>
        <v>0</v>
      </c>
      <c r="I353" s="75">
        <f t="shared" si="157"/>
        <v>0</v>
      </c>
      <c r="J353" s="75">
        <f>J354+J355+J356+J357</f>
        <v>0</v>
      </c>
      <c r="K353" s="131">
        <f t="shared" si="157"/>
        <v>0</v>
      </c>
    </row>
    <row r="354" spans="1:11" ht="24" hidden="1">
      <c r="A354" s="158" t="s">
        <v>206</v>
      </c>
      <c r="B354" s="33" t="s">
        <v>207</v>
      </c>
      <c r="C354" s="137"/>
      <c r="D354" s="94"/>
      <c r="E354" s="82"/>
      <c r="F354" s="82"/>
      <c r="G354" s="82"/>
      <c r="H354" s="96"/>
      <c r="I354" s="96"/>
      <c r="J354" s="96">
        <f>G354-I354</f>
        <v>0</v>
      </c>
      <c r="K354" s="90"/>
    </row>
    <row r="355" spans="1:11" ht="15" hidden="1">
      <c r="A355" s="158" t="s">
        <v>208</v>
      </c>
      <c r="B355" s="33" t="s">
        <v>209</v>
      </c>
      <c r="C355" s="137"/>
      <c r="D355" s="94"/>
      <c r="E355" s="82"/>
      <c r="F355" s="82"/>
      <c r="G355" s="82"/>
      <c r="H355" s="96"/>
      <c r="I355" s="96"/>
      <c r="J355" s="96">
        <f>G355-I355</f>
        <v>0</v>
      </c>
      <c r="K355" s="90"/>
    </row>
    <row r="356" spans="1:11" ht="24" hidden="1">
      <c r="A356" s="158" t="s">
        <v>210</v>
      </c>
      <c r="B356" s="33" t="s">
        <v>211</v>
      </c>
      <c r="C356" s="137"/>
      <c r="D356" s="94"/>
      <c r="E356" s="82"/>
      <c r="F356" s="82"/>
      <c r="G356" s="82"/>
      <c r="H356" s="96"/>
      <c r="I356" s="96"/>
      <c r="J356" s="96">
        <f>G356-I356</f>
        <v>0</v>
      </c>
      <c r="K356" s="90"/>
    </row>
    <row r="357" spans="1:11" ht="24" hidden="1">
      <c r="A357" s="158" t="s">
        <v>212</v>
      </c>
      <c r="B357" s="33" t="s">
        <v>213</v>
      </c>
      <c r="C357" s="137"/>
      <c r="D357" s="94"/>
      <c r="E357" s="82"/>
      <c r="F357" s="82"/>
      <c r="G357" s="82"/>
      <c r="H357" s="96"/>
      <c r="I357" s="96"/>
      <c r="J357" s="96">
        <f>G357-I357</f>
        <v>0</v>
      </c>
      <c r="K357" s="90"/>
    </row>
    <row r="358" spans="1:11" ht="24" hidden="1">
      <c r="A358" s="156" t="s">
        <v>311</v>
      </c>
      <c r="B358" s="27" t="s">
        <v>215</v>
      </c>
      <c r="C358" s="135"/>
      <c r="D358" s="73">
        <f>D359+D360+D361</f>
        <v>0</v>
      </c>
      <c r="E358" s="73">
        <f t="shared" ref="E358:K358" si="158">E359+E360+E361</f>
        <v>0</v>
      </c>
      <c r="F358" s="73">
        <f t="shared" si="158"/>
        <v>0</v>
      </c>
      <c r="G358" s="73">
        <f t="shared" si="158"/>
        <v>0</v>
      </c>
      <c r="H358" s="73">
        <f t="shared" si="158"/>
        <v>0</v>
      </c>
      <c r="I358" s="73">
        <f t="shared" si="158"/>
        <v>0</v>
      </c>
      <c r="J358" s="73">
        <f t="shared" si="158"/>
        <v>0</v>
      </c>
      <c r="K358" s="132">
        <f t="shared" si="158"/>
        <v>0</v>
      </c>
    </row>
    <row r="359" spans="1:11" ht="15" hidden="1">
      <c r="A359" s="158" t="s">
        <v>216</v>
      </c>
      <c r="B359" s="44" t="s">
        <v>217</v>
      </c>
      <c r="C359" s="138"/>
      <c r="D359" s="94"/>
      <c r="E359" s="82"/>
      <c r="F359" s="82"/>
      <c r="G359" s="82"/>
      <c r="H359" s="139"/>
      <c r="I359" s="82"/>
      <c r="J359" s="82">
        <f>G359-I359</f>
        <v>0</v>
      </c>
      <c r="K359" s="90"/>
    </row>
    <row r="360" spans="1:11" ht="15" hidden="1">
      <c r="A360" s="158" t="s">
        <v>218</v>
      </c>
      <c r="B360" s="33" t="s">
        <v>219</v>
      </c>
      <c r="C360" s="137"/>
      <c r="D360" s="94"/>
      <c r="E360" s="82"/>
      <c r="F360" s="82"/>
      <c r="G360" s="82"/>
      <c r="H360" s="139"/>
      <c r="I360" s="82"/>
      <c r="J360" s="82">
        <f>G360-I360</f>
        <v>0</v>
      </c>
      <c r="K360" s="90"/>
    </row>
    <row r="361" spans="1:11" ht="15" hidden="1">
      <c r="A361" s="158" t="s">
        <v>220</v>
      </c>
      <c r="B361" s="33" t="s">
        <v>221</v>
      </c>
      <c r="C361" s="137"/>
      <c r="D361" s="94"/>
      <c r="E361" s="82"/>
      <c r="F361" s="82"/>
      <c r="G361" s="82"/>
      <c r="H361" s="139"/>
      <c r="I361" s="82"/>
      <c r="J361" s="82">
        <f>G361-I361</f>
        <v>0</v>
      </c>
      <c r="K361" s="90"/>
    </row>
    <row r="362" spans="1:11" ht="24" hidden="1">
      <c r="A362" s="156" t="s">
        <v>312</v>
      </c>
      <c r="B362" s="27" t="s">
        <v>223</v>
      </c>
      <c r="C362" s="135"/>
      <c r="D362" s="73">
        <f>D363</f>
        <v>0</v>
      </c>
      <c r="E362" s="73">
        <f t="shared" ref="E362:K362" si="159">E363</f>
        <v>0</v>
      </c>
      <c r="F362" s="73">
        <f t="shared" si="159"/>
        <v>0</v>
      </c>
      <c r="G362" s="73">
        <f t="shared" si="159"/>
        <v>0</v>
      </c>
      <c r="H362" s="73">
        <f t="shared" si="159"/>
        <v>0</v>
      </c>
      <c r="I362" s="73">
        <f t="shared" si="159"/>
        <v>0</v>
      </c>
      <c r="J362" s="73">
        <f t="shared" si="159"/>
        <v>0</v>
      </c>
      <c r="K362" s="132">
        <f t="shared" si="159"/>
        <v>0</v>
      </c>
    </row>
    <row r="363" spans="1:11" ht="24" hidden="1">
      <c r="A363" s="159" t="s">
        <v>224</v>
      </c>
      <c r="B363" s="30" t="s">
        <v>225</v>
      </c>
      <c r="C363" s="136"/>
      <c r="D363" s="75">
        <f>D364+D365+D366</f>
        <v>0</v>
      </c>
      <c r="E363" s="75">
        <f t="shared" ref="E363:K363" si="160">E364+E365+E366</f>
        <v>0</v>
      </c>
      <c r="F363" s="75">
        <f t="shared" si="160"/>
        <v>0</v>
      </c>
      <c r="G363" s="75">
        <f t="shared" si="160"/>
        <v>0</v>
      </c>
      <c r="H363" s="75">
        <f t="shared" si="160"/>
        <v>0</v>
      </c>
      <c r="I363" s="75">
        <f t="shared" si="160"/>
        <v>0</v>
      </c>
      <c r="J363" s="75">
        <f>J364+J365+J366</f>
        <v>0</v>
      </c>
      <c r="K363" s="131">
        <f t="shared" si="160"/>
        <v>0</v>
      </c>
    </row>
    <row r="364" spans="1:11" ht="24" hidden="1">
      <c r="A364" s="158" t="s">
        <v>226</v>
      </c>
      <c r="B364" s="44" t="s">
        <v>227</v>
      </c>
      <c r="C364" s="138"/>
      <c r="D364" s="94"/>
      <c r="E364" s="82"/>
      <c r="F364" s="82"/>
      <c r="G364" s="82"/>
      <c r="H364" s="94">
        <f>G364</f>
        <v>0</v>
      </c>
      <c r="I364" s="82"/>
      <c r="J364" s="82">
        <f>G364-I364</f>
        <v>0</v>
      </c>
      <c r="K364" s="90"/>
    </row>
    <row r="365" spans="1:11" ht="15" hidden="1">
      <c r="A365" s="158" t="s">
        <v>228</v>
      </c>
      <c r="B365" s="44" t="s">
        <v>229</v>
      </c>
      <c r="C365" s="138"/>
      <c r="D365" s="94"/>
      <c r="E365" s="82"/>
      <c r="F365" s="82"/>
      <c r="G365" s="82"/>
      <c r="H365" s="94">
        <f>G365</f>
        <v>0</v>
      </c>
      <c r="I365" s="82"/>
      <c r="J365" s="82">
        <f>G365-I365</f>
        <v>0</v>
      </c>
      <c r="K365" s="90"/>
    </row>
    <row r="366" spans="1:11" ht="15" hidden="1">
      <c r="A366" s="158" t="s">
        <v>230</v>
      </c>
      <c r="B366" s="33" t="s">
        <v>231</v>
      </c>
      <c r="C366" s="137"/>
      <c r="D366" s="94"/>
      <c r="E366" s="82"/>
      <c r="F366" s="115"/>
      <c r="G366" s="82"/>
      <c r="H366" s="94">
        <f>G366</f>
        <v>0</v>
      </c>
      <c r="I366" s="82"/>
      <c r="J366" s="82">
        <f>G366-I366</f>
        <v>0</v>
      </c>
      <c r="K366" s="90"/>
    </row>
    <row r="367" spans="1:11" ht="24">
      <c r="A367" s="156" t="s">
        <v>232</v>
      </c>
      <c r="B367" s="27" t="s">
        <v>233</v>
      </c>
      <c r="C367" s="73">
        <f t="shared" ref="C367:K367" si="161">C368+C372+C374</f>
        <v>67291919</v>
      </c>
      <c r="D367" s="73">
        <f t="shared" si="161"/>
        <v>51925980</v>
      </c>
      <c r="E367" s="73">
        <f t="shared" si="161"/>
        <v>67541919</v>
      </c>
      <c r="F367" s="73">
        <f t="shared" si="161"/>
        <v>52175980</v>
      </c>
      <c r="G367" s="73">
        <f t="shared" si="161"/>
        <v>40326629</v>
      </c>
      <c r="H367" s="73">
        <f t="shared" si="161"/>
        <v>40326629</v>
      </c>
      <c r="I367" s="73">
        <f t="shared" si="161"/>
        <v>40326629</v>
      </c>
      <c r="J367" s="73">
        <f>J368+J372+J374</f>
        <v>0</v>
      </c>
      <c r="K367" s="132">
        <f t="shared" si="161"/>
        <v>10590373</v>
      </c>
    </row>
    <row r="368" spans="1:11" ht="24">
      <c r="A368" s="159" t="s">
        <v>234</v>
      </c>
      <c r="B368" s="30" t="s">
        <v>235</v>
      </c>
      <c r="C368" s="75">
        <f t="shared" ref="C368:K368" si="162">C369+C370+C371</f>
        <v>62257739</v>
      </c>
      <c r="D368" s="75">
        <f t="shared" si="162"/>
        <v>47226800</v>
      </c>
      <c r="E368" s="75">
        <f t="shared" si="162"/>
        <v>62507739</v>
      </c>
      <c r="F368" s="75">
        <f t="shared" si="162"/>
        <v>47476800</v>
      </c>
      <c r="G368" s="75">
        <f t="shared" si="162"/>
        <v>37200443</v>
      </c>
      <c r="H368" s="75">
        <f t="shared" si="162"/>
        <v>37200443</v>
      </c>
      <c r="I368" s="75">
        <f t="shared" si="162"/>
        <v>37200443</v>
      </c>
      <c r="J368" s="75">
        <f>J369+J370+J371</f>
        <v>0</v>
      </c>
      <c r="K368" s="131">
        <f t="shared" si="162"/>
        <v>1656643</v>
      </c>
    </row>
    <row r="369" spans="1:11" ht="15">
      <c r="A369" s="158" t="s">
        <v>236</v>
      </c>
      <c r="B369" s="33" t="s">
        <v>237</v>
      </c>
      <c r="C369" s="178">
        <f>E369</f>
        <v>32264500</v>
      </c>
      <c r="D369" s="94">
        <f>F369</f>
        <v>12715000</v>
      </c>
      <c r="E369" s="169">
        <f>32260500+4000</f>
        <v>32264500</v>
      </c>
      <c r="F369" s="169">
        <f>12600000+115000</f>
        <v>12715000</v>
      </c>
      <c r="G369" s="169">
        <v>6368582</v>
      </c>
      <c r="H369" s="169">
        <f>G369</f>
        <v>6368582</v>
      </c>
      <c r="I369" s="169">
        <v>6368582</v>
      </c>
      <c r="J369" s="188">
        <f>G369-I369</f>
        <v>0</v>
      </c>
      <c r="K369" s="171">
        <v>0</v>
      </c>
    </row>
    <row r="370" spans="1:11" ht="15">
      <c r="A370" s="158" t="s">
        <v>238</v>
      </c>
      <c r="B370" s="33" t="s">
        <v>239</v>
      </c>
      <c r="C370" s="178">
        <f>E370-250000</f>
        <v>25683200</v>
      </c>
      <c r="D370" s="94">
        <f>F370-250000</f>
        <v>29167800</v>
      </c>
      <c r="E370" s="169">
        <f>253000+25680200</f>
        <v>25933200</v>
      </c>
      <c r="F370" s="169">
        <f>253000+29160000+4800</f>
        <v>29417800</v>
      </c>
      <c r="G370" s="169">
        <f>25943030+500</f>
        <v>25943530</v>
      </c>
      <c r="H370" s="169">
        <f>G370</f>
        <v>25943530</v>
      </c>
      <c r="I370" s="169">
        <f>25943030+500</f>
        <v>25943530</v>
      </c>
      <c r="J370" s="172">
        <f>G370-I370</f>
        <v>0</v>
      </c>
      <c r="K370" s="171">
        <f>498610+1148572+500</f>
        <v>1647682</v>
      </c>
    </row>
    <row r="371" spans="1:11" ht="15">
      <c r="A371" s="158" t="s">
        <v>240</v>
      </c>
      <c r="B371" s="33" t="s">
        <v>241</v>
      </c>
      <c r="C371" s="178">
        <f>E371</f>
        <v>4310039</v>
      </c>
      <c r="D371" s="94">
        <f>F371</f>
        <v>5344000</v>
      </c>
      <c r="E371" s="169">
        <v>4310039</v>
      </c>
      <c r="F371" s="169">
        <v>5344000</v>
      </c>
      <c r="G371" s="169">
        <v>4888331</v>
      </c>
      <c r="H371" s="169">
        <f>G371</f>
        <v>4888331</v>
      </c>
      <c r="I371" s="169">
        <v>4888331</v>
      </c>
      <c r="J371" s="172">
        <f>G371-I371</f>
        <v>0</v>
      </c>
      <c r="K371" s="171">
        <v>8961</v>
      </c>
    </row>
    <row r="372" spans="1:11" ht="15" hidden="1">
      <c r="A372" s="167" t="s">
        <v>242</v>
      </c>
      <c r="B372" s="30" t="s">
        <v>243</v>
      </c>
      <c r="C372" s="186"/>
      <c r="D372" s="75">
        <f>D373</f>
        <v>0</v>
      </c>
      <c r="E372" s="189">
        <f t="shared" ref="E372:K372" si="163">E373</f>
        <v>0</v>
      </c>
      <c r="F372" s="189">
        <f t="shared" si="163"/>
        <v>0</v>
      </c>
      <c r="G372" s="189">
        <f t="shared" si="163"/>
        <v>0</v>
      </c>
      <c r="H372" s="189">
        <f t="shared" si="163"/>
        <v>0</v>
      </c>
      <c r="I372" s="189">
        <f t="shared" si="163"/>
        <v>0</v>
      </c>
      <c r="J372" s="189">
        <f t="shared" si="163"/>
        <v>0</v>
      </c>
      <c r="K372" s="190">
        <f t="shared" si="163"/>
        <v>0</v>
      </c>
    </row>
    <row r="373" spans="1:11" ht="15" hidden="1">
      <c r="A373" s="158" t="s">
        <v>244</v>
      </c>
      <c r="B373" s="33" t="s">
        <v>245</v>
      </c>
      <c r="C373" s="187"/>
      <c r="D373" s="94"/>
      <c r="E373" s="169"/>
      <c r="F373" s="169"/>
      <c r="G373" s="169"/>
      <c r="H373" s="179">
        <f>G373</f>
        <v>0</v>
      </c>
      <c r="I373" s="169"/>
      <c r="J373" s="169">
        <f>G373-I373</f>
        <v>0</v>
      </c>
      <c r="K373" s="171"/>
    </row>
    <row r="374" spans="1:11" ht="15">
      <c r="A374" s="158" t="s">
        <v>246</v>
      </c>
      <c r="B374" s="33" t="s">
        <v>247</v>
      </c>
      <c r="C374" s="178">
        <f>E374</f>
        <v>5034180</v>
      </c>
      <c r="D374" s="94">
        <f>F374</f>
        <v>4699180</v>
      </c>
      <c r="E374" s="169">
        <v>5034180</v>
      </c>
      <c r="F374" s="169">
        <v>4699180</v>
      </c>
      <c r="G374" s="169">
        <v>3126186</v>
      </c>
      <c r="H374" s="169">
        <f>G374</f>
        <v>3126186</v>
      </c>
      <c r="I374" s="169">
        <v>3126186</v>
      </c>
      <c r="J374" s="172">
        <f>H374-I374</f>
        <v>0</v>
      </c>
      <c r="K374" s="171">
        <v>8933730</v>
      </c>
    </row>
    <row r="375" spans="1:11" ht="36" hidden="1">
      <c r="A375" s="156" t="s">
        <v>313</v>
      </c>
      <c r="B375" s="27" t="s">
        <v>249</v>
      </c>
      <c r="C375" s="27"/>
      <c r="D375" s="73">
        <f>D376+D377+D378+D379+D380</f>
        <v>0</v>
      </c>
      <c r="E375" s="73">
        <f t="shared" ref="E375:J375" si="164">E376+E377+E378+E379+E380</f>
        <v>0</v>
      </c>
      <c r="F375" s="73">
        <f t="shared" si="164"/>
        <v>0</v>
      </c>
      <c r="G375" s="73">
        <f t="shared" si="164"/>
        <v>0</v>
      </c>
      <c r="H375" s="73">
        <f t="shared" si="164"/>
        <v>0</v>
      </c>
      <c r="I375" s="73">
        <f t="shared" si="164"/>
        <v>0</v>
      </c>
      <c r="J375" s="73">
        <f t="shared" si="164"/>
        <v>0</v>
      </c>
      <c r="K375" s="132">
        <f>K376+K377+K378+K379+K380</f>
        <v>0</v>
      </c>
    </row>
    <row r="376" spans="1:11" ht="15" hidden="1">
      <c r="A376" s="158" t="s">
        <v>250</v>
      </c>
      <c r="B376" s="33" t="s">
        <v>251</v>
      </c>
      <c r="C376" s="33"/>
      <c r="D376" s="94"/>
      <c r="E376" s="82"/>
      <c r="F376" s="115"/>
      <c r="G376" s="82"/>
      <c r="H376" s="94"/>
      <c r="I376" s="82"/>
      <c r="J376" s="82">
        <f>G376-I376</f>
        <v>0</v>
      </c>
      <c r="K376" s="90"/>
    </row>
    <row r="377" spans="1:11" ht="15" hidden="1">
      <c r="A377" s="158" t="s">
        <v>252</v>
      </c>
      <c r="B377" s="33" t="s">
        <v>253</v>
      </c>
      <c r="C377" s="33"/>
      <c r="D377" s="94"/>
      <c r="E377" s="82"/>
      <c r="F377" s="115"/>
      <c r="G377" s="82"/>
      <c r="H377" s="94"/>
      <c r="I377" s="82"/>
      <c r="J377" s="82">
        <f>G377-I377</f>
        <v>0</v>
      </c>
      <c r="K377" s="90"/>
    </row>
    <row r="378" spans="1:11" ht="15" hidden="1">
      <c r="A378" s="158" t="s">
        <v>254</v>
      </c>
      <c r="B378" s="33" t="s">
        <v>255</v>
      </c>
      <c r="C378" s="33"/>
      <c r="D378" s="94"/>
      <c r="E378" s="82"/>
      <c r="F378" s="115"/>
      <c r="G378" s="82"/>
      <c r="H378" s="94"/>
      <c r="I378" s="82"/>
      <c r="J378" s="82">
        <f>G378-I378</f>
        <v>0</v>
      </c>
      <c r="K378" s="90"/>
    </row>
    <row r="379" spans="1:11" ht="15" hidden="1">
      <c r="A379" s="158" t="s">
        <v>292</v>
      </c>
      <c r="B379" s="33" t="s">
        <v>257</v>
      </c>
      <c r="C379" s="33"/>
      <c r="D379" s="94"/>
      <c r="E379" s="82"/>
      <c r="F379" s="82"/>
      <c r="G379" s="82"/>
      <c r="H379" s="94"/>
      <c r="I379" s="82"/>
      <c r="J379" s="82">
        <f>G379-I379</f>
        <v>0</v>
      </c>
      <c r="K379" s="90"/>
    </row>
    <row r="380" spans="1:11" ht="15" hidden="1">
      <c r="A380" s="158" t="s">
        <v>258</v>
      </c>
      <c r="B380" s="33" t="s">
        <v>259</v>
      </c>
      <c r="C380" s="33"/>
      <c r="D380" s="94"/>
      <c r="E380" s="82"/>
      <c r="F380" s="115"/>
      <c r="G380" s="82"/>
      <c r="H380" s="94"/>
      <c r="I380" s="82"/>
      <c r="J380" s="82">
        <f>G380-I380</f>
        <v>0</v>
      </c>
      <c r="K380" s="90"/>
    </row>
    <row r="381" spans="1:11" ht="24" hidden="1">
      <c r="A381" s="155" t="s">
        <v>293</v>
      </c>
      <c r="B381" s="24" t="s">
        <v>261</v>
      </c>
      <c r="C381" s="24"/>
      <c r="D381" s="140"/>
      <c r="E381" s="141"/>
      <c r="F381" s="141"/>
      <c r="G381" s="141"/>
      <c r="H381" s="140"/>
      <c r="I381" s="141"/>
      <c r="J381" s="142"/>
      <c r="K381" s="143"/>
    </row>
    <row r="382" spans="1:11" ht="15" hidden="1">
      <c r="A382" s="161" t="s">
        <v>294</v>
      </c>
      <c r="B382" s="61" t="s">
        <v>263</v>
      </c>
      <c r="C382" s="61"/>
      <c r="D382" s="96"/>
      <c r="E382" s="96"/>
      <c r="F382" s="96"/>
      <c r="G382" s="96"/>
      <c r="H382" s="94"/>
      <c r="I382" s="82"/>
      <c r="J382" s="144"/>
      <c r="K382" s="90"/>
    </row>
    <row r="383" spans="1:11" ht="15.75" hidden="1" thickBot="1">
      <c r="A383" s="165" t="s">
        <v>325</v>
      </c>
      <c r="B383" s="119" t="s">
        <v>264</v>
      </c>
      <c r="C383" s="119"/>
      <c r="D383" s="145"/>
      <c r="E383" s="145"/>
      <c r="F383" s="145"/>
      <c r="G383" s="145"/>
      <c r="H383" s="146"/>
      <c r="I383" s="147"/>
      <c r="J383" s="148"/>
      <c r="K383" s="149"/>
    </row>
    <row r="384" spans="1:11">
      <c r="B384" s="2"/>
      <c r="C384" s="2"/>
      <c r="D384" s="2"/>
      <c r="E384" s="2"/>
      <c r="F384" s="151"/>
      <c r="G384" s="2"/>
      <c r="H384" s="2"/>
      <c r="I384" s="2"/>
      <c r="J384" s="2"/>
      <c r="K384" s="2"/>
    </row>
    <row r="385" spans="1:11">
      <c r="A385" s="191" t="s">
        <v>314</v>
      </c>
      <c r="B385" s="2"/>
      <c r="C385" s="2"/>
      <c r="D385" s="2"/>
      <c r="E385" s="2"/>
      <c r="F385" s="10" t="s">
        <v>315</v>
      </c>
      <c r="G385" s="10"/>
      <c r="H385" s="10"/>
      <c r="I385" s="10"/>
      <c r="J385" s="200" t="s">
        <v>316</v>
      </c>
      <c r="K385" s="200"/>
    </row>
    <row r="386" spans="1:11">
      <c r="A386" s="192" t="s">
        <v>326</v>
      </c>
      <c r="B386" s="152"/>
      <c r="C386" s="152"/>
      <c r="D386" s="2"/>
      <c r="E386" s="2"/>
      <c r="F386" s="10" t="s">
        <v>317</v>
      </c>
      <c r="G386" s="153"/>
      <c r="H386" s="153"/>
      <c r="I386" s="153"/>
      <c r="J386" s="201" t="s">
        <v>318</v>
      </c>
      <c r="K386" s="201"/>
    </row>
    <row r="387" spans="1:11">
      <c r="B387" s="2"/>
      <c r="C387" s="2"/>
      <c r="D387" s="2"/>
      <c r="E387" s="2"/>
      <c r="F387" s="151"/>
      <c r="G387" s="2"/>
      <c r="H387" s="2"/>
      <c r="I387" s="2"/>
      <c r="J387" s="2"/>
      <c r="K387" s="2"/>
    </row>
  </sheetData>
  <mergeCells count="16">
    <mergeCell ref="J385:K385"/>
    <mergeCell ref="J386:K386"/>
    <mergeCell ref="A3:K3"/>
    <mergeCell ref="B4:I4"/>
    <mergeCell ref="H6:H7"/>
    <mergeCell ref="I6:I7"/>
    <mergeCell ref="J6:J7"/>
    <mergeCell ref="K6:K7"/>
    <mergeCell ref="A1:J1"/>
    <mergeCell ref="A6:A7"/>
    <mergeCell ref="B6:B7"/>
    <mergeCell ref="C6:C7"/>
    <mergeCell ref="D6:D7"/>
    <mergeCell ref="E6:E7"/>
    <mergeCell ref="F6:F7"/>
    <mergeCell ref="G6:G7"/>
  </mergeCells>
  <pageMargins left="0" right="0" top="0.74803149606299213" bottom="0.24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Anexa2</vt:lpstr>
      <vt:lpstr>Anexa2!Print_Area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2021-05-12T09:25:48Z</cp:lastPrinted>
  <dcterms:created xsi:type="dcterms:W3CDTF">2021-05-08T08:20:25Z</dcterms:created>
  <dcterms:modified xsi:type="dcterms:W3CDTF">2021-05-12T09:25:48Z</dcterms:modified>
</cp:coreProperties>
</file>